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251B33B1-39D9-4A44-93F4-A0E7F66397A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Úvodní strana" sheetId="12" r:id="rId1"/>
    <sheet name="Souhrn" sheetId="33" r:id="rId2"/>
    <sheet name="SŠ" sheetId="23" r:id="rId3"/>
    <sheet name="VOŠ" sheetId="31" r:id="rId4"/>
    <sheet name="INT" sheetId="32" r:id="rId5"/>
    <sheet name="DM" sheetId="30" r:id="rId6"/>
    <sheet name="data" sheetId="29" state="hidden" r:id="rId7"/>
  </sheets>
  <definedNames>
    <definedName name="ICT">data!#REF!</definedName>
    <definedName name="_xlnm.Print_Area" localSheetId="0">'Úvodní strana'!$B$2:$P$49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3" l="1"/>
  <c r="L9" i="23"/>
  <c r="P8" i="23" l="1"/>
  <c r="P10" i="23"/>
  <c r="M10" i="23" l="1"/>
  <c r="M9" i="23"/>
  <c r="L25" i="33" l="1"/>
  <c r="L22" i="33"/>
  <c r="C10" i="32"/>
  <c r="C10" i="30"/>
  <c r="C17" i="23"/>
  <c r="C13" i="23"/>
  <c r="C12" i="23"/>
  <c r="C11" i="23"/>
  <c r="C10" i="23"/>
  <c r="C9" i="23"/>
  <c r="C8" i="23"/>
  <c r="C16" i="23"/>
  <c r="C15" i="23"/>
  <c r="C14" i="23"/>
  <c r="C10" i="31"/>
  <c r="C9" i="31"/>
  <c r="C8" i="31"/>
  <c r="C9" i="30"/>
  <c r="C8" i="30"/>
  <c r="C9" i="32"/>
  <c r="C8" i="32"/>
  <c r="K2" i="32" l="1"/>
  <c r="K2" i="30"/>
  <c r="K10" i="30"/>
  <c r="N10" i="32" s="1"/>
  <c r="K10" i="32"/>
  <c r="N10" i="30" l="1"/>
  <c r="L10" i="30"/>
  <c r="L10" i="32"/>
  <c r="H12" i="32" s="1"/>
  <c r="H12" i="30" l="1"/>
  <c r="L7" i="30"/>
  <c r="L11" i="30" s="1"/>
  <c r="O10" i="32"/>
  <c r="P10" i="30"/>
  <c r="O10" i="30"/>
  <c r="P10" i="32"/>
  <c r="K9" i="32" l="1"/>
  <c r="K8" i="32"/>
  <c r="F8" i="33" l="1"/>
  <c r="M6" i="23"/>
  <c r="K6" i="31"/>
  <c r="G5" i="31" s="1"/>
  <c r="L14" i="23"/>
  <c r="L13" i="23" l="1"/>
  <c r="L12" i="23"/>
  <c r="L11" i="23"/>
  <c r="L8" i="23"/>
  <c r="M8" i="23" s="1"/>
  <c r="M15" i="23" l="1"/>
  <c r="K9" i="30" l="1"/>
  <c r="N9" i="30" s="1"/>
  <c r="K8" i="30"/>
  <c r="N8" i="32" s="1"/>
  <c r="K6" i="32"/>
  <c r="G5" i="32" s="1"/>
  <c r="N9" i="32" l="1"/>
  <c r="N8" i="30"/>
  <c r="L8" i="32"/>
  <c r="L7" i="32" s="1"/>
  <c r="L11" i="32" s="1"/>
  <c r="L9" i="32"/>
  <c r="J12" i="32" l="1"/>
  <c r="P9" i="32"/>
  <c r="P8" i="32"/>
  <c r="G11" i="32"/>
  <c r="G7" i="32" s="1"/>
  <c r="E12" i="32" l="1"/>
  <c r="K5" i="32"/>
  <c r="K11" i="32"/>
  <c r="K7" i="32" s="1"/>
  <c r="I11" i="32" l="1"/>
  <c r="I7" i="32" s="1"/>
  <c r="M12" i="23" l="1"/>
  <c r="N12" i="23" s="1"/>
  <c r="S12" i="23" s="1"/>
  <c r="K10" i="31" l="1"/>
  <c r="K9" i="31"/>
  <c r="J8" i="31"/>
  <c r="K8" i="31" s="1"/>
  <c r="L8" i="31" s="1"/>
  <c r="K6" i="30"/>
  <c r="G5" i="30" s="1"/>
  <c r="P8" i="31" l="1"/>
  <c r="L9" i="31"/>
  <c r="J12" i="31" s="1"/>
  <c r="L10" i="31"/>
  <c r="L8" i="30"/>
  <c r="L9" i="30"/>
  <c r="J12" i="30" l="1"/>
  <c r="E12" i="30"/>
  <c r="P9" i="30"/>
  <c r="P8" i="30"/>
  <c r="H12" i="31"/>
  <c r="P10" i="31"/>
  <c r="P9" i="31"/>
  <c r="O8" i="32"/>
  <c r="O7" i="32" s="1"/>
  <c r="O11" i="32" s="1"/>
  <c r="O8" i="30"/>
  <c r="O7" i="30" s="1"/>
  <c r="O11" i="30" s="1"/>
  <c r="O9" i="30"/>
  <c r="O9" i="32"/>
  <c r="L7" i="31"/>
  <c r="K5" i="31" l="1"/>
  <c r="G11" i="31"/>
  <c r="G7" i="31" s="1"/>
  <c r="E12" i="31"/>
  <c r="K7" i="31"/>
  <c r="K11" i="31" s="1"/>
  <c r="L11" i="31"/>
  <c r="G11" i="30"/>
  <c r="G7" i="30" s="1"/>
  <c r="K5" i="30"/>
  <c r="K11" i="30"/>
  <c r="K7" i="30" l="1"/>
  <c r="I7" i="31"/>
  <c r="I11" i="30"/>
  <c r="I7" i="30" s="1"/>
  <c r="M13" i="23"/>
  <c r="M11" i="23"/>
  <c r="M17" i="23" l="1"/>
  <c r="M16" i="23"/>
  <c r="M14" i="23"/>
  <c r="N15" i="23" l="1"/>
  <c r="N17" i="23"/>
  <c r="S17" i="23" s="1"/>
  <c r="N14" i="23"/>
  <c r="N11" i="23"/>
  <c r="S11" i="23" s="1"/>
  <c r="N9" i="23"/>
  <c r="N8" i="23"/>
  <c r="N13" i="23"/>
  <c r="S13" i="23" s="1"/>
  <c r="N16" i="23"/>
  <c r="S16" i="23" s="1"/>
  <c r="N10" i="23"/>
  <c r="S10" i="23" s="1"/>
  <c r="S9" i="23" l="1"/>
  <c r="I5" i="23"/>
  <c r="H8" i="33" s="1"/>
  <c r="S8" i="23"/>
  <c r="H19" i="23"/>
  <c r="S15" i="23"/>
  <c r="J19" i="23"/>
  <c r="S14" i="23"/>
  <c r="N7" i="23"/>
  <c r="J8" i="33" l="1"/>
  <c r="L14" i="33" s="1"/>
  <c r="I18" i="23"/>
  <c r="J20" i="33"/>
  <c r="J23" i="33"/>
  <c r="H20" i="33"/>
  <c r="H23" i="33"/>
  <c r="E19" i="23"/>
  <c r="M5" i="23"/>
  <c r="N18" i="23"/>
  <c r="M7" i="23"/>
  <c r="K8" i="33" l="1"/>
  <c r="L13" i="33"/>
  <c r="K7" i="33"/>
  <c r="I7" i="23"/>
  <c r="F20" i="33"/>
  <c r="F23" i="33"/>
  <c r="M18" i="23"/>
  <c r="K7" i="23"/>
  <c r="K18" i="23" s="1"/>
  <c r="J22" i="33" l="1"/>
  <c r="H22" i="33" s="1"/>
  <c r="H25" i="33" s="1"/>
  <c r="I11" i="31"/>
  <c r="J25" i="33" l="1"/>
</calcChain>
</file>

<file path=xl/sharedStrings.xml><?xml version="1.0" encoding="utf-8"?>
<sst xmlns="http://schemas.openxmlformats.org/spreadsheetml/2006/main" count="168" uniqueCount="129">
  <si>
    <t>POSTUP:</t>
  </si>
  <si>
    <t>3.</t>
  </si>
  <si>
    <t>1.</t>
  </si>
  <si>
    <t>2.</t>
  </si>
  <si>
    <t>Minimální dotace</t>
  </si>
  <si>
    <t>Maximální dotace</t>
  </si>
  <si>
    <t>Cena jedné šablony
(v Kč)</t>
  </si>
  <si>
    <t>Požadováno celkem 
(v Kč)</t>
  </si>
  <si>
    <t>Speciální škola</t>
  </si>
  <si>
    <t>4.</t>
  </si>
  <si>
    <t>Hodnoty nekopírujte a nepřesunujte, vždy je ručně vepište.</t>
  </si>
  <si>
    <t>5.</t>
  </si>
  <si>
    <t>V kalkulačce vyplňujte vždy pouze "BÍLÁ" pole.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</si>
  <si>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</si>
  <si>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>6.</t>
  </si>
  <si>
    <t>7.</t>
  </si>
  <si>
    <t>8.</t>
  </si>
  <si>
    <t>zpět na úvodní stranu</t>
  </si>
  <si>
    <t>9.</t>
  </si>
  <si>
    <t>Celkem požadováno</t>
  </si>
  <si>
    <t xml:space="preserve">  Za projekt celkem</t>
  </si>
  <si>
    <t>Střední škola</t>
  </si>
  <si>
    <t>Vyšší odborná škola</t>
  </si>
  <si>
    <t>Požadováno šablon 
(v tomto sloupci vyplňte 
počet šablon)</t>
  </si>
  <si>
    <t>Za VOŠ finance celkem</t>
  </si>
  <si>
    <t>Za SŠ finance celkem</t>
  </si>
  <si>
    <t>Za DM finance celkem</t>
  </si>
  <si>
    <t>Ne</t>
  </si>
  <si>
    <t>Domov mládeže</t>
  </si>
  <si>
    <t>Internát</t>
  </si>
  <si>
    <t>Za internát finance celkem</t>
  </si>
  <si>
    <t xml:space="preserve">Domov mládeže </t>
  </si>
  <si>
    <t>Počet studentů v denním studiu</t>
  </si>
  <si>
    <t>Počet studentů v ostatních formách</t>
  </si>
  <si>
    <t>Počet žáků /studentů</t>
  </si>
  <si>
    <t>šablon</t>
  </si>
  <si>
    <t>Kč</t>
  </si>
  <si>
    <t>Celkem za DM a internát</t>
  </si>
  <si>
    <t>Počet dětí/žáků</t>
  </si>
  <si>
    <t>verze 1</t>
  </si>
  <si>
    <t>K A L K U L A Č K A  Š A B L O N</t>
  </si>
  <si>
    <t>2.3</t>
  </si>
  <si>
    <t>2.2</t>
  </si>
  <si>
    <t>Školní asistent SŠ</t>
  </si>
  <si>
    <t>Školní speciální pedagog SŠ</t>
  </si>
  <si>
    <t>Školní psycholog SŠ</t>
  </si>
  <si>
    <t>Sociální pedagog SŠ</t>
  </si>
  <si>
    <t>Kariérový poradce SŠ</t>
  </si>
  <si>
    <t>Dvojjazyčný asistent SŠ</t>
  </si>
  <si>
    <t>Koordinátor spolupráce školy a zaměstnavatele SŠ</t>
  </si>
  <si>
    <t>Vzdělávání pracovníků ve vzdělávání SŠ</t>
  </si>
  <si>
    <t>Inovativní vzdělávání žáků v SŠ</t>
  </si>
  <si>
    <t>Koordinátor spolupráce školy a zaměstnavatele VOŠ</t>
  </si>
  <si>
    <t>Vzdělávání pracovníků ve vzdělávání VOŠ</t>
  </si>
  <si>
    <t>Inovativní vzdělávání studentů ve VOŠ</t>
  </si>
  <si>
    <t>Inovativní vzdělávání dětí, žáků a studentů v DM</t>
  </si>
  <si>
    <r>
      <t xml:space="preserve">Kategorie intervencí:  </t>
    </r>
    <r>
      <rPr>
        <sz val="10"/>
        <color theme="1"/>
        <rFont val="Segoe UI"/>
        <family val="2"/>
        <charset val="238"/>
      </rPr>
      <t>Hodnota slouží pro interní potřeby ŘO OP JAK, žadatel ji nikam nevyplňuje.</t>
    </r>
  </si>
  <si>
    <t>kliknutím na text v barevném bloku budete přesměrováni na vybraný subjekt</t>
  </si>
  <si>
    <r>
      <t xml:space="preserve">Kalkulačka šablon počítá výši dotace projektu a jednotlivých šablon a další povinné položky při vyplňování žádosti o podporu v IS KP21+.
Řídicí orgán upozorňuje, že jednotlivé šablony je nutné vybírat tak, aby byla dodržena podmínka výzvy pro minimální a maximální výši finanční podpory na jeden projekt: 
</t>
    </r>
    <r>
      <rPr>
        <b/>
        <sz val="10"/>
        <color theme="1"/>
        <rFont val="Segoe UI"/>
        <family val="2"/>
        <charset val="238"/>
      </rPr>
      <t>Minimální výše</t>
    </r>
    <r>
      <rPr>
        <sz val="10"/>
        <color theme="1"/>
        <rFont val="Segoe UI"/>
        <family val="2"/>
        <charset val="238"/>
      </rPr>
      <t xml:space="preserve">: 100 000 Kč 
</t>
    </r>
    <r>
      <rPr>
        <b/>
        <sz val="10"/>
        <color theme="1"/>
        <rFont val="Segoe UI"/>
        <family val="2"/>
        <charset val="238"/>
      </rPr>
      <t>Maximální výše</t>
    </r>
    <r>
      <rPr>
        <sz val="10"/>
        <color theme="1"/>
        <rFont val="Segoe UI"/>
        <family val="2"/>
        <charset val="238"/>
      </rPr>
      <t xml:space="preserve">: maximální výše finanční podpory na jeden projekt se stanoví dle postupů uvedených v příloze č. 2 výzvy
</t>
    </r>
    <r>
      <rPr>
        <sz val="10"/>
        <rFont val="Segoe UI"/>
        <family val="2"/>
        <charset val="238"/>
      </rPr>
      <t>Pro vyplnění žádosti o podporu je stěžejní počet žáků/studentů, který je uveden v seznamech zveřejněných u vyhlášené výzvy na webových stránkách OP JAK.</t>
    </r>
  </si>
  <si>
    <t>Nahoře na listu "Souhrn" vyplňte název a RED_IZO školy.</t>
  </si>
  <si>
    <t>V menu níže postupně zvolte ty subjekty, pro které volíte šablony.</t>
  </si>
  <si>
    <t>Postupně u jednotlivých subjektů, pro které budete v projektu realizovat aktivity, navolte požadovaný počet šablon. Počet šablon nesmí překročit maximální možnou dotaci subjektu.</t>
  </si>
  <si>
    <t xml:space="preserve">Souhrnné hodnoty za všechny vybrané šablony jsou na listu "Souhrn". </t>
  </si>
  <si>
    <t xml:space="preserve">Doporučení pro vyplňování kalkulačky šablon: </t>
  </si>
  <si>
    <t>Plánovaný úvazek</t>
  </si>
  <si>
    <t>Počet měsíců využití personální pozice</t>
  </si>
  <si>
    <t xml:space="preserve">    Jak šablona přispívá k naplňování cílů Koncepce rozvoje školy/ŠAP</t>
  </si>
  <si>
    <t>vybrané šablony bez dětí</t>
  </si>
  <si>
    <t>Samostatně zřízený DM*</t>
  </si>
  <si>
    <t>* Vyberte, zda je subjekt zřízen samostatně nebo ne. Samostatně je míněno ve smyslu výzvy: Pokud je dané školské zařízení zřízeno samostatně nebo pokud je součástí právnické osoby žadatele MŠ nebo ZŠ (tj. pokud součástí právnické osoby není SŠ nebo VOŠ).</t>
  </si>
  <si>
    <t>Samostatně zřízený internát*</t>
  </si>
  <si>
    <t>Požadováno šablon
 (v tomto sloupci vyplňte 
počet šablon)</t>
  </si>
  <si>
    <t>U SŠ vyberte, zda se jedná o školu speciální.</t>
  </si>
  <si>
    <t>U každé zvolené šablony povinně vyplňte sloupec "Jak šablona přispívá k naplňování cílů Koncepce rozvoje školy/školského zařízení/ŠAP".</t>
  </si>
  <si>
    <t xml:space="preserve">    Jak šablona přispívá k naplňování cílů Koncepce rozvoje školského zařízení/ŠAP</t>
  </si>
  <si>
    <t xml:space="preserve">  Název školy</t>
  </si>
  <si>
    <t>Red_izo</t>
  </si>
  <si>
    <t>Počet žáků v denním studiu k 30.9.2023</t>
  </si>
  <si>
    <t>Počet žáků v ostatních formách k 30.9.2023</t>
  </si>
  <si>
    <t>Doučování žáků ohrožených školním neúspěchem v SŠ</t>
  </si>
  <si>
    <t>2.III/1</t>
  </si>
  <si>
    <t>2.III/2</t>
  </si>
  <si>
    <t>2.III/3</t>
  </si>
  <si>
    <t>2.III/4</t>
  </si>
  <si>
    <t>2.III/5</t>
  </si>
  <si>
    <t>2.III/6</t>
  </si>
  <si>
    <t>2.III/7</t>
  </si>
  <si>
    <t>2.III/8</t>
  </si>
  <si>
    <t>2.III/9</t>
  </si>
  <si>
    <t>2.III/10</t>
  </si>
  <si>
    <t>2.4</t>
  </si>
  <si>
    <t>Indikátory</t>
  </si>
  <si>
    <t>Počet dětí a žáků Romů ovlivněných intervencí</t>
  </si>
  <si>
    <t>Počet podporovaných organizací v RgŠ</t>
  </si>
  <si>
    <t>do žádosti vyplňte</t>
  </si>
  <si>
    <t>1 se ukáže, když je hodnota v "Celkem požadováno"</t>
  </si>
  <si>
    <t>Počet organizací ovlivněných intervencí RgŠ</t>
  </si>
  <si>
    <t>počet listů, kde je vypočítaná maximální dotace</t>
  </si>
  <si>
    <t>Celkový počet účastníků</t>
  </si>
  <si>
    <t>Počet pracovníků ovlivněných intervencí RgŠ</t>
  </si>
  <si>
    <t>Počet dětí, žáků a studentů ovlivněných intervencí RgŠ</t>
  </si>
  <si>
    <t>Počet dětí a žáků s potřebou podpůrných opatření ovlivněných intervencí</t>
  </si>
  <si>
    <t>Počet dětí a žáků s OMJ ovlivněných intervencí</t>
  </si>
  <si>
    <t>Vzdělávání pracovníků ve vzdělávání DM</t>
  </si>
  <si>
    <t>Doučování dětí, žáků a studentů ohrožených školním neúspěchem v DM</t>
  </si>
  <si>
    <t>2.VIII/1</t>
  </si>
  <si>
    <t>2.VIII/2</t>
  </si>
  <si>
    <t>2.VIII/3</t>
  </si>
  <si>
    <t xml:space="preserve">2.IV/1 </t>
  </si>
  <si>
    <t>2.IV/2</t>
  </si>
  <si>
    <t>2.IV/3</t>
  </si>
  <si>
    <t>součet úvazků*</t>
  </si>
  <si>
    <t xml:space="preserve">Povinná příloha žádosti o podporu výzvy č. 02_24_035 Šablony pro SŠ a VOŠ II OP JAK </t>
  </si>
  <si>
    <t>Pokud plánované aktivity ovlivní děti a žáky Romy, vyplňte jejich předpokládaný počet do bílého pole u indikátoru 517 102 na listu "Souhrn".</t>
  </si>
  <si>
    <t>10.</t>
  </si>
  <si>
    <t>U personálních šablon zadejte průměrný úvazek (možno zadat až na 3 desetinná místa) a počet měsíců využití pozice, počet jednotek (=počet produktivních hodin) se vypočítá automaticky.</t>
  </si>
  <si>
    <t>U všech zvolených subjektů nejdříve vyplňte záhlaví s informacemi o počtech žáků a studentů k 30. 9. 2023/31.10. 2023.
Údaje naleznete v seznamech u zveřejněné výzvy.</t>
  </si>
  <si>
    <t>U šablon 2.III/2 a 2.III/3 nesmí součet úvazků překročit úvazek, který je uveden v seznamu s průměrným počtem žáků SŠ za roky 2021-2023.
Po zvolení těchto šablon kalkulačka automaticky navýší max. výši dotace nad hodnotu vypočítanou z počtu žáků.</t>
  </si>
  <si>
    <t>do žádosti vyplňte plánovaný počet pracovníků zapojených do aktivit šablon 2.III/8, 2.IV/2 a 2.VIII/1</t>
  </si>
  <si>
    <t>do žádosti vyplňte plánovaný počet dětí, žáků a studentů zapojených do aktivit projektu</t>
  </si>
  <si>
    <t>do žádosti vyplňte plánovaný počet dětí, žáků a studentů s potřebou podpůrných opatření zapojených do aktivit projektu</t>
  </si>
  <si>
    <t>do žádosti vyplňte plánovaný počet dětí, žáků a studentů s OMJ zapojených do aktivit projektu</t>
  </si>
  <si>
    <t>V kalkulačce vyplňujte vždy pouze celá kladná čísla (s výjimkou úvazků) nebo nulu, pokud je možnost výběru z číselníku, použijte ji.</t>
  </si>
  <si>
    <t>Průměrný počet žáků v denním studiu  *
 2021 - 2023</t>
  </si>
  <si>
    <t>* Průměrný počet žáků v denním studiu v běžných třídách.</t>
  </si>
  <si>
    <t>Do žádosti:</t>
  </si>
  <si>
    <t>Vyplňte cílovou hodnotu indikátorů podle tabulky na listu "Souhrn".</t>
  </si>
  <si>
    <t>Přepište hodnotu specifických cílů z listu "Souhrn".</t>
  </si>
  <si>
    <t>Vybírejte jen aktivity označené číslem příslušného specifického cíle (šablony pro 2.2 a 2.3 nebo šablony pro 2.4).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</si>
</sst>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i/>
      <sz val="10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0"/>
      <color rgb="FF7030A0"/>
      <name val="Segoe UI"/>
      <family val="2"/>
      <charset val="238"/>
    </font>
    <font>
      <b/>
      <sz val="18"/>
      <color theme="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4"/>
      <color theme="0"/>
      <name val="Segoe UI"/>
      <family val="2"/>
      <charset val="238"/>
    </font>
    <font>
      <b/>
      <sz val="11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color theme="0" tint="-0.249977111117893"/>
      <name val="Segoe UI"/>
      <family val="2"/>
      <charset val="238"/>
    </font>
    <font>
      <i/>
      <sz val="10"/>
      <color theme="0" tint="-0.249977111117893"/>
      <name val="Segoe UI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F7C90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D2ECB6"/>
        <bgColor indexed="64"/>
      </patternFill>
    </fill>
    <fill>
      <patternFill patternType="solid">
        <fgColor rgb="FFF5FEA4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9">
    <xf numFmtId="0" fontId="0" fillId="0" borderId="0" xfId="0"/>
    <xf numFmtId="0" fontId="25" fillId="34" borderId="0" xfId="0" applyFont="1" applyFill="1" applyAlignment="1" applyProtection="1">
      <alignment vertical="center"/>
      <protection hidden="1"/>
    </xf>
    <xf numFmtId="0" fontId="25" fillId="34" borderId="0" xfId="0" applyFont="1" applyFill="1" applyProtection="1">
      <protection hidden="1"/>
    </xf>
    <xf numFmtId="3" fontId="25" fillId="34" borderId="0" xfId="0" applyNumberFormat="1" applyFont="1" applyFill="1" applyProtection="1">
      <protection hidden="1"/>
    </xf>
    <xf numFmtId="0" fontId="34" fillId="34" borderId="0" xfId="0" applyFont="1" applyFill="1" applyAlignment="1" applyProtection="1">
      <alignment horizontal="center" vertical="center"/>
      <protection hidden="1"/>
    </xf>
    <xf numFmtId="0" fontId="34" fillId="36" borderId="22" xfId="0" applyFont="1" applyFill="1" applyBorder="1" applyAlignment="1" applyProtection="1">
      <alignment horizontal="center" vertical="center"/>
      <protection hidden="1"/>
    </xf>
    <xf numFmtId="0" fontId="34" fillId="36" borderId="27" xfId="0" applyFont="1" applyFill="1" applyBorder="1" applyAlignment="1" applyProtection="1">
      <alignment horizontal="center" vertical="center"/>
      <protection hidden="1"/>
    </xf>
    <xf numFmtId="0" fontId="25" fillId="36" borderId="23" xfId="0" applyFont="1" applyFill="1" applyBorder="1" applyProtection="1">
      <protection hidden="1"/>
    </xf>
    <xf numFmtId="0" fontId="33" fillId="36" borderId="0" xfId="0" applyFont="1" applyFill="1" applyProtection="1">
      <protection hidden="1"/>
    </xf>
    <xf numFmtId="0" fontId="25" fillId="36" borderId="0" xfId="0" applyFont="1" applyFill="1" applyProtection="1">
      <protection hidden="1"/>
    </xf>
    <xf numFmtId="0" fontId="25" fillId="36" borderId="0" xfId="0" applyFont="1" applyFill="1" applyAlignment="1" applyProtection="1">
      <alignment vertical="center"/>
      <protection hidden="1"/>
    </xf>
    <xf numFmtId="0" fontId="40" fillId="34" borderId="0" xfId="0" applyFont="1" applyFill="1" applyProtection="1">
      <protection hidden="1"/>
    </xf>
    <xf numFmtId="0" fontId="40" fillId="34" borderId="0" xfId="0" applyFont="1" applyFill="1" applyAlignment="1" applyProtection="1">
      <alignment vertical="center"/>
      <protection hidden="1"/>
    </xf>
    <xf numFmtId="0" fontId="23" fillId="34" borderId="0" xfId="51" applyFill="1" applyBorder="1" applyProtection="1">
      <protection hidden="1"/>
    </xf>
    <xf numFmtId="164" fontId="25" fillId="36" borderId="34" xfId="0" applyNumberFormat="1" applyFont="1" applyFill="1" applyBorder="1" applyAlignment="1" applyProtection="1">
      <alignment horizontal="center" vertical="center"/>
      <protection hidden="1"/>
    </xf>
    <xf numFmtId="164" fontId="25" fillId="36" borderId="35" xfId="0" applyNumberFormat="1" applyFont="1" applyFill="1" applyBorder="1" applyAlignment="1" applyProtection="1">
      <alignment horizontal="center" vertical="center"/>
      <protection hidden="1"/>
    </xf>
    <xf numFmtId="0" fontId="31" fillId="38" borderId="18" xfId="0" applyFont="1" applyFill="1" applyBorder="1" applyAlignment="1" applyProtection="1">
      <alignment horizontal="left" vertical="center" indent="1"/>
      <protection hidden="1"/>
    </xf>
    <xf numFmtId="0" fontId="31" fillId="38" borderId="33" xfId="0" applyFont="1" applyFill="1" applyBorder="1" applyAlignment="1" applyProtection="1">
      <alignment horizontal="left" vertical="center" indent="1"/>
      <protection hidden="1"/>
    </xf>
    <xf numFmtId="3" fontId="40" fillId="38" borderId="19" xfId="0" applyNumberFormat="1" applyFont="1" applyFill="1" applyBorder="1" applyAlignment="1" applyProtection="1">
      <alignment horizontal="center" vertical="center"/>
      <protection hidden="1"/>
    </xf>
    <xf numFmtId="164" fontId="26" fillId="38" borderId="10" xfId="0" applyNumberFormat="1" applyFont="1" applyFill="1" applyBorder="1" applyAlignment="1" applyProtection="1">
      <alignment horizontal="center" vertical="center"/>
      <protection hidden="1"/>
    </xf>
    <xf numFmtId="3" fontId="40" fillId="38" borderId="33" xfId="0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/>
    <xf numFmtId="0" fontId="34" fillId="35" borderId="22" xfId="0" applyFont="1" applyFill="1" applyBorder="1" applyAlignment="1" applyProtection="1">
      <alignment horizontal="center" vertical="center"/>
      <protection hidden="1"/>
    </xf>
    <xf numFmtId="0" fontId="25" fillId="35" borderId="23" xfId="0" applyFont="1" applyFill="1" applyBorder="1" applyProtection="1">
      <protection hidden="1"/>
    </xf>
    <xf numFmtId="0" fontId="27" fillId="35" borderId="23" xfId="0" applyFont="1" applyFill="1" applyBorder="1" applyAlignment="1" applyProtection="1">
      <alignment horizontal="center" vertical="center" wrapText="1"/>
      <protection hidden="1"/>
    </xf>
    <xf numFmtId="3" fontId="31" fillId="35" borderId="23" xfId="0" applyNumberFormat="1" applyFont="1" applyFill="1" applyBorder="1" applyAlignment="1" applyProtection="1">
      <alignment horizontal="center" vertical="center" wrapText="1"/>
      <protection hidden="1"/>
    </xf>
    <xf numFmtId="0" fontId="31" fillId="35" borderId="23" xfId="0" applyFont="1" applyFill="1" applyBorder="1" applyAlignment="1" applyProtection="1">
      <alignment horizontal="center" vertical="center" wrapText="1"/>
      <protection hidden="1"/>
    </xf>
    <xf numFmtId="3" fontId="40" fillId="35" borderId="23" xfId="0" applyNumberFormat="1" applyFont="1" applyFill="1" applyBorder="1" applyAlignment="1" applyProtection="1">
      <alignment vertical="center"/>
      <protection hidden="1"/>
    </xf>
    <xf numFmtId="0" fontId="35" fillId="35" borderId="24" xfId="42" applyFont="1" applyFill="1" applyBorder="1" applyAlignment="1" applyProtection="1">
      <alignment horizontal="center" vertical="center" wrapText="1"/>
      <protection hidden="1"/>
    </xf>
    <xf numFmtId="0" fontId="29" fillId="35" borderId="0" xfId="0" applyFont="1" applyFill="1" applyAlignment="1" applyProtection="1">
      <alignment horizontal="left" vertical="top" wrapText="1"/>
      <protection hidden="1"/>
    </xf>
    <xf numFmtId="0" fontId="34" fillId="35" borderId="27" xfId="0" applyFont="1" applyFill="1" applyBorder="1" applyAlignment="1" applyProtection="1">
      <alignment horizontal="center" vertical="center"/>
      <protection hidden="1"/>
    </xf>
    <xf numFmtId="0" fontId="32" fillId="42" borderId="11" xfId="0" applyFont="1" applyFill="1" applyBorder="1" applyAlignment="1" applyProtection="1">
      <alignment horizontal="center" vertical="center" wrapText="1"/>
      <protection hidden="1"/>
    </xf>
    <xf numFmtId="164" fontId="32" fillId="42" borderId="11" xfId="0" applyNumberFormat="1" applyFont="1" applyFill="1" applyBorder="1" applyAlignment="1" applyProtection="1">
      <alignment horizontal="center" vertical="center"/>
      <protection hidden="1"/>
    </xf>
    <xf numFmtId="0" fontId="46" fillId="35" borderId="21" xfId="0" applyFont="1" applyFill="1" applyBorder="1" applyAlignment="1" applyProtection="1">
      <alignment horizontal="left" vertical="top"/>
      <protection hidden="1"/>
    </xf>
    <xf numFmtId="0" fontId="32" fillId="38" borderId="11" xfId="0" applyFont="1" applyFill="1" applyBorder="1" applyAlignment="1" applyProtection="1">
      <alignment horizontal="center" vertical="center" wrapText="1"/>
      <protection hidden="1"/>
    </xf>
    <xf numFmtId="0" fontId="40" fillId="41" borderId="15" xfId="0" applyFont="1" applyFill="1" applyBorder="1" applyAlignment="1" applyProtection="1">
      <alignment horizontal="center" vertical="center"/>
      <protection hidden="1"/>
    </xf>
    <xf numFmtId="0" fontId="32" fillId="33" borderId="44" xfId="0" applyFont="1" applyFill="1" applyBorder="1" applyAlignment="1" applyProtection="1">
      <alignment horizontal="center" vertical="center"/>
      <protection locked="0" hidden="1"/>
    </xf>
    <xf numFmtId="0" fontId="32" fillId="33" borderId="11" xfId="0" applyFont="1" applyFill="1" applyBorder="1" applyAlignment="1" applyProtection="1">
      <alignment horizontal="center" vertical="center"/>
      <protection locked="0" hidden="1"/>
    </xf>
    <xf numFmtId="164" fontId="32" fillId="33" borderId="11" xfId="0" applyNumberFormat="1" applyFont="1" applyFill="1" applyBorder="1" applyAlignment="1" applyProtection="1">
      <alignment horizontal="center" vertical="center"/>
      <protection locked="0" hidden="1"/>
    </xf>
    <xf numFmtId="0" fontId="32" fillId="33" borderId="45" xfId="0" applyFont="1" applyFill="1" applyBorder="1" applyAlignment="1" applyProtection="1">
      <alignment horizontal="center" vertical="center"/>
      <protection locked="0" hidden="1"/>
    </xf>
    <xf numFmtId="0" fontId="22" fillId="33" borderId="0" xfId="0" applyFont="1" applyFill="1" applyProtection="1">
      <protection hidden="1"/>
    </xf>
    <xf numFmtId="0" fontId="22" fillId="33" borderId="37" xfId="0" applyFont="1" applyFill="1" applyBorder="1" applyProtection="1">
      <protection hidden="1"/>
    </xf>
    <xf numFmtId="0" fontId="22" fillId="33" borderId="39" xfId="0" applyFont="1" applyFill="1" applyBorder="1" applyProtection="1">
      <protection hidden="1"/>
    </xf>
    <xf numFmtId="0" fontId="22" fillId="33" borderId="36" xfId="0" applyFont="1" applyFill="1" applyBorder="1" applyProtection="1">
      <protection hidden="1"/>
    </xf>
    <xf numFmtId="0" fontId="22" fillId="33" borderId="40" xfId="0" applyFont="1" applyFill="1" applyBorder="1" applyProtection="1">
      <protection hidden="1"/>
    </xf>
    <xf numFmtId="0" fontId="22" fillId="33" borderId="14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22" fillId="33" borderId="41" xfId="0" applyFont="1" applyFill="1" applyBorder="1" applyProtection="1">
      <protection hidden="1"/>
    </xf>
    <xf numFmtId="0" fontId="22" fillId="33" borderId="16" xfId="0" applyFont="1" applyFill="1" applyBorder="1" applyProtection="1">
      <protection hidden="1"/>
    </xf>
    <xf numFmtId="0" fontId="44" fillId="35" borderId="27" xfId="0" applyFont="1" applyFill="1" applyBorder="1" applyAlignment="1" applyProtection="1">
      <alignment horizontal="left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3" fontId="40" fillId="34" borderId="0" xfId="0" applyNumberFormat="1" applyFont="1" applyFill="1" applyProtection="1">
      <protection hidden="1"/>
    </xf>
    <xf numFmtId="0" fontId="25" fillId="34" borderId="0" xfId="0" applyFont="1" applyFill="1" applyAlignment="1" applyProtection="1">
      <alignment horizontal="center"/>
      <protection hidden="1"/>
    </xf>
    <xf numFmtId="0" fontId="40" fillId="34" borderId="0" xfId="0" applyFont="1" applyFill="1" applyAlignment="1" applyProtection="1">
      <alignment horizontal="center"/>
      <protection hidden="1"/>
    </xf>
    <xf numFmtId="164" fontId="26" fillId="38" borderId="33" xfId="0" applyNumberFormat="1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Alignment="1" applyProtection="1">
      <alignment horizontal="center" vertical="center"/>
      <protection hidden="1"/>
    </xf>
    <xf numFmtId="0" fontId="40" fillId="34" borderId="0" xfId="0" applyFont="1" applyFill="1" applyAlignment="1" applyProtection="1">
      <alignment horizontal="center" vertical="center"/>
      <protection hidden="1"/>
    </xf>
    <xf numFmtId="0" fontId="34" fillId="46" borderId="22" xfId="0" applyFont="1" applyFill="1" applyBorder="1" applyAlignment="1" applyProtection="1">
      <alignment horizontal="center" vertical="center"/>
      <protection hidden="1"/>
    </xf>
    <xf numFmtId="0" fontId="25" fillId="46" borderId="23" xfId="0" applyFont="1" applyFill="1" applyBorder="1" applyProtection="1">
      <protection hidden="1"/>
    </xf>
    <xf numFmtId="0" fontId="34" fillId="46" borderId="27" xfId="0" applyFont="1" applyFill="1" applyBorder="1" applyAlignment="1" applyProtection="1">
      <alignment horizontal="center" vertical="center"/>
      <protection hidden="1"/>
    </xf>
    <xf numFmtId="0" fontId="33" fillId="46" borderId="0" xfId="0" applyFont="1" applyFill="1" applyProtection="1">
      <protection hidden="1"/>
    </xf>
    <xf numFmtId="0" fontId="39" fillId="46" borderId="27" xfId="0" applyFont="1" applyFill="1" applyBorder="1" applyAlignment="1" applyProtection="1">
      <alignment horizontal="center" vertical="center"/>
      <protection hidden="1"/>
    </xf>
    <xf numFmtId="0" fontId="40" fillId="46" borderId="0" xfId="0" applyFont="1" applyFill="1" applyAlignment="1" applyProtection="1">
      <alignment vertical="center"/>
      <protection hidden="1"/>
    </xf>
    <xf numFmtId="3" fontId="42" fillId="46" borderId="0" xfId="0" applyNumberFormat="1" applyFont="1" applyFill="1" applyAlignment="1" applyProtection="1">
      <alignment vertical="center"/>
      <protection hidden="1"/>
    </xf>
    <xf numFmtId="0" fontId="42" fillId="46" borderId="0" xfId="0" applyFont="1" applyFill="1" applyAlignment="1" applyProtection="1">
      <alignment horizontal="center" vertical="center"/>
      <protection hidden="1"/>
    </xf>
    <xf numFmtId="0" fontId="32" fillId="45" borderId="11" xfId="0" applyFont="1" applyFill="1" applyBorder="1" applyAlignment="1" applyProtection="1">
      <alignment horizontal="center" vertical="center" wrapText="1"/>
      <protection hidden="1"/>
    </xf>
    <xf numFmtId="164" fontId="25" fillId="47" borderId="26" xfId="0" applyNumberFormat="1" applyFont="1" applyFill="1" applyBorder="1" applyAlignment="1" applyProtection="1">
      <alignment horizontal="center" vertical="center"/>
      <protection hidden="1"/>
    </xf>
    <xf numFmtId="164" fontId="25" fillId="47" borderId="29" xfId="0" applyNumberFormat="1" applyFont="1" applyFill="1" applyBorder="1" applyAlignment="1" applyProtection="1">
      <alignment horizontal="center" vertical="center"/>
      <protection hidden="1"/>
    </xf>
    <xf numFmtId="0" fontId="34" fillId="47" borderId="43" xfId="0" applyFont="1" applyFill="1" applyBorder="1" applyAlignment="1" applyProtection="1">
      <alignment horizontal="center" vertical="center"/>
      <protection hidden="1"/>
    </xf>
    <xf numFmtId="0" fontId="34" fillId="47" borderId="30" xfId="0" applyFont="1" applyFill="1" applyBorder="1" applyAlignment="1" applyProtection="1">
      <alignment horizontal="center" vertical="center"/>
      <protection hidden="1"/>
    </xf>
    <xf numFmtId="0" fontId="40" fillId="47" borderId="42" xfId="0" applyFont="1" applyFill="1" applyBorder="1" applyAlignment="1" applyProtection="1">
      <alignment horizontal="center" vertical="center"/>
      <protection hidden="1"/>
    </xf>
    <xf numFmtId="0" fontId="40" fillId="47" borderId="17" xfId="0" applyFont="1" applyFill="1" applyBorder="1" applyAlignment="1" applyProtection="1">
      <alignment horizontal="center" vertical="center"/>
      <protection hidden="1"/>
    </xf>
    <xf numFmtId="0" fontId="40" fillId="47" borderId="15" xfId="0" applyFont="1" applyFill="1" applyBorder="1" applyAlignment="1" applyProtection="1">
      <alignment horizontal="center" vertical="center"/>
      <protection hidden="1"/>
    </xf>
    <xf numFmtId="164" fontId="25" fillId="46" borderId="34" xfId="0" applyNumberFormat="1" applyFont="1" applyFill="1" applyBorder="1" applyAlignment="1" applyProtection="1">
      <alignment horizontal="center" vertical="center"/>
      <protection hidden="1"/>
    </xf>
    <xf numFmtId="164" fontId="25" fillId="46" borderId="35" xfId="0" applyNumberFormat="1" applyFont="1" applyFill="1" applyBorder="1" applyAlignment="1" applyProtection="1">
      <alignment horizontal="center" vertical="center"/>
      <protection hidden="1"/>
    </xf>
    <xf numFmtId="0" fontId="31" fillId="45" borderId="18" xfId="0" applyFont="1" applyFill="1" applyBorder="1" applyAlignment="1" applyProtection="1">
      <alignment horizontal="left" vertical="center" indent="1"/>
      <protection hidden="1"/>
    </xf>
    <xf numFmtId="0" fontId="31" fillId="45" borderId="33" xfId="0" applyFont="1" applyFill="1" applyBorder="1" applyAlignment="1" applyProtection="1">
      <alignment horizontal="left" vertical="center" indent="1"/>
      <protection hidden="1"/>
    </xf>
    <xf numFmtId="164" fontId="26" fillId="45" borderId="33" xfId="0" applyNumberFormat="1" applyFont="1" applyFill="1" applyBorder="1" applyAlignment="1" applyProtection="1">
      <alignment horizontal="center" vertical="center"/>
      <protection hidden="1"/>
    </xf>
    <xf numFmtId="3" fontId="40" fillId="45" borderId="19" xfId="0" applyNumberFormat="1" applyFont="1" applyFill="1" applyBorder="1" applyAlignment="1" applyProtection="1">
      <alignment horizontal="center" vertical="center"/>
      <protection hidden="1"/>
    </xf>
    <xf numFmtId="164" fontId="26" fillId="45" borderId="10" xfId="0" applyNumberFormat="1" applyFont="1" applyFill="1" applyBorder="1" applyAlignment="1" applyProtection="1">
      <alignment horizontal="center" vertical="center"/>
      <protection hidden="1"/>
    </xf>
    <xf numFmtId="0" fontId="34" fillId="48" borderId="30" xfId="0" applyFont="1" applyFill="1" applyBorder="1" applyAlignment="1" applyProtection="1">
      <alignment horizontal="center" vertical="center"/>
      <protection hidden="1"/>
    </xf>
    <xf numFmtId="164" fontId="25" fillId="48" borderId="29" xfId="0" applyNumberFormat="1" applyFont="1" applyFill="1" applyBorder="1" applyAlignment="1" applyProtection="1">
      <alignment horizontal="center" vertical="center"/>
      <protection hidden="1"/>
    </xf>
    <xf numFmtId="0" fontId="40" fillId="48" borderId="15" xfId="0" applyFont="1" applyFill="1" applyBorder="1" applyAlignment="1" applyProtection="1">
      <alignment horizontal="center" vertical="center"/>
      <protection hidden="1"/>
    </xf>
    <xf numFmtId="0" fontId="34" fillId="40" borderId="22" xfId="0" applyFont="1" applyFill="1" applyBorder="1" applyAlignment="1" applyProtection="1">
      <alignment horizontal="center" vertical="center"/>
      <protection hidden="1"/>
    </xf>
    <xf numFmtId="0" fontId="25" fillId="40" borderId="23" xfId="0" applyFont="1" applyFill="1" applyBorder="1" applyAlignment="1" applyProtection="1">
      <alignment horizontal="center"/>
      <protection hidden="1"/>
    </xf>
    <xf numFmtId="0" fontId="25" fillId="40" borderId="23" xfId="0" applyFont="1" applyFill="1" applyBorder="1" applyProtection="1">
      <protection hidden="1"/>
    </xf>
    <xf numFmtId="3" fontId="42" fillId="40" borderId="0" xfId="0" applyNumberFormat="1" applyFont="1" applyFill="1" applyAlignment="1" applyProtection="1">
      <alignment vertical="center"/>
      <protection hidden="1"/>
    </xf>
    <xf numFmtId="0" fontId="42" fillId="40" borderId="0" xfId="0" applyFont="1" applyFill="1" applyAlignment="1" applyProtection="1">
      <alignment horizontal="center" vertical="center"/>
      <protection hidden="1"/>
    </xf>
    <xf numFmtId="0" fontId="34" fillId="40" borderId="27" xfId="0" applyFont="1" applyFill="1" applyBorder="1" applyAlignment="1" applyProtection="1">
      <alignment horizontal="center" vertical="center"/>
      <protection hidden="1"/>
    </xf>
    <xf numFmtId="0" fontId="33" fillId="40" borderId="0" xfId="0" applyFont="1" applyFill="1" applyAlignment="1" applyProtection="1">
      <alignment horizontal="center"/>
      <protection hidden="1"/>
    </xf>
    <xf numFmtId="0" fontId="39" fillId="40" borderId="27" xfId="0" applyFont="1" applyFill="1" applyBorder="1" applyAlignment="1" applyProtection="1">
      <alignment horizontal="center" vertical="center"/>
      <protection hidden="1"/>
    </xf>
    <xf numFmtId="0" fontId="40" fillId="40" borderId="0" xfId="0" applyFont="1" applyFill="1" applyAlignment="1" applyProtection="1">
      <alignment horizontal="center" vertical="center"/>
      <protection hidden="1"/>
    </xf>
    <xf numFmtId="0" fontId="40" fillId="40" borderId="0" xfId="0" applyFont="1" applyFill="1" applyAlignment="1" applyProtection="1">
      <alignment vertical="center"/>
      <protection hidden="1"/>
    </xf>
    <xf numFmtId="164" fontId="25" fillId="40" borderId="35" xfId="0" applyNumberFormat="1" applyFont="1" applyFill="1" applyBorder="1" applyAlignment="1" applyProtection="1">
      <alignment horizontal="center" vertical="center"/>
      <protection hidden="1"/>
    </xf>
    <xf numFmtId="164" fontId="32" fillId="40" borderId="11" xfId="0" applyNumberFormat="1" applyFont="1" applyFill="1" applyBorder="1" applyAlignment="1" applyProtection="1">
      <alignment horizontal="center" vertical="center"/>
      <protection hidden="1"/>
    </xf>
    <xf numFmtId="0" fontId="32" fillId="44" borderId="12" xfId="0" applyFont="1" applyFill="1" applyBorder="1" applyAlignment="1" applyProtection="1">
      <alignment horizontal="center" vertical="center" wrapText="1"/>
      <protection hidden="1"/>
    </xf>
    <xf numFmtId="0" fontId="32" fillId="44" borderId="11" xfId="0" applyFont="1" applyFill="1" applyBorder="1" applyAlignment="1" applyProtection="1">
      <alignment horizontal="center" vertical="center" wrapText="1"/>
      <protection hidden="1"/>
    </xf>
    <xf numFmtId="164" fontId="32" fillId="46" borderId="11" xfId="0" applyNumberFormat="1" applyFont="1" applyFill="1" applyBorder="1" applyAlignment="1" applyProtection="1">
      <alignment horizontal="center" vertical="center"/>
      <protection hidden="1"/>
    </xf>
    <xf numFmtId="164" fontId="25" fillId="41" borderId="26" xfId="0" applyNumberFormat="1" applyFont="1" applyFill="1" applyBorder="1" applyAlignment="1" applyProtection="1">
      <alignment horizontal="center" vertical="center"/>
      <protection hidden="1"/>
    </xf>
    <xf numFmtId="164" fontId="25" fillId="41" borderId="29" xfId="0" applyNumberFormat="1" applyFont="1" applyFill="1" applyBorder="1" applyAlignment="1" applyProtection="1">
      <alignment horizontal="center" vertical="center"/>
      <protection hidden="1"/>
    </xf>
    <xf numFmtId="0" fontId="34" fillId="41" borderId="43" xfId="0" applyFont="1" applyFill="1" applyBorder="1" applyAlignment="1" applyProtection="1">
      <alignment horizontal="center" vertical="center"/>
      <protection hidden="1"/>
    </xf>
    <xf numFmtId="0" fontId="34" fillId="41" borderId="30" xfId="0" applyFont="1" applyFill="1" applyBorder="1" applyAlignment="1" applyProtection="1">
      <alignment horizontal="center" vertical="center"/>
      <protection hidden="1"/>
    </xf>
    <xf numFmtId="0" fontId="32" fillId="38" borderId="12" xfId="0" applyFont="1" applyFill="1" applyBorder="1" applyAlignment="1" applyProtection="1">
      <alignment horizontal="center" vertical="center" wrapText="1"/>
      <protection hidden="1"/>
    </xf>
    <xf numFmtId="0" fontId="39" fillId="36" borderId="27" xfId="0" applyFont="1" applyFill="1" applyBorder="1" applyAlignment="1" applyProtection="1">
      <alignment horizontal="center" vertical="center"/>
      <protection hidden="1"/>
    </xf>
    <xf numFmtId="0" fontId="40" fillId="36" borderId="0" xfId="0" applyFont="1" applyFill="1" applyAlignment="1" applyProtection="1">
      <alignment vertical="center"/>
      <protection hidden="1"/>
    </xf>
    <xf numFmtId="3" fontId="42" fillId="36" borderId="0" xfId="0" applyNumberFormat="1" applyFont="1" applyFill="1" applyAlignment="1" applyProtection="1">
      <alignment vertical="center"/>
      <protection hidden="1"/>
    </xf>
    <xf numFmtId="0" fontId="42" fillId="36" borderId="0" xfId="0" applyFont="1" applyFill="1" applyAlignment="1" applyProtection="1">
      <alignment horizontal="center" vertical="center"/>
      <protection hidden="1"/>
    </xf>
    <xf numFmtId="164" fontId="32" fillId="36" borderId="11" xfId="0" applyNumberFormat="1" applyFont="1" applyFill="1" applyBorder="1" applyAlignment="1" applyProtection="1">
      <alignment horizontal="center" vertical="center"/>
      <protection hidden="1"/>
    </xf>
    <xf numFmtId="164" fontId="48" fillId="38" borderId="33" xfId="0" applyNumberFormat="1" applyFont="1" applyFill="1" applyBorder="1" applyAlignment="1" applyProtection="1">
      <alignment horizontal="center" vertical="center"/>
      <protection hidden="1"/>
    </xf>
    <xf numFmtId="3" fontId="30" fillId="45" borderId="19" xfId="0" applyNumberFormat="1" applyFont="1" applyFill="1" applyBorder="1" applyAlignment="1" applyProtection="1">
      <alignment horizontal="center" vertical="center"/>
      <protection hidden="1"/>
    </xf>
    <xf numFmtId="3" fontId="42" fillId="46" borderId="0" xfId="0" applyNumberFormat="1" applyFont="1" applyFill="1" applyProtection="1">
      <protection hidden="1"/>
    </xf>
    <xf numFmtId="164" fontId="26" fillId="49" borderId="33" xfId="0" applyNumberFormat="1" applyFont="1" applyFill="1" applyBorder="1" applyAlignment="1" applyProtection="1">
      <alignment horizontal="center" vertical="center"/>
      <protection hidden="1"/>
    </xf>
    <xf numFmtId="164" fontId="26" fillId="49" borderId="10" xfId="0" applyNumberFormat="1" applyFont="1" applyFill="1" applyBorder="1" applyAlignment="1" applyProtection="1">
      <alignment horizontal="center" vertical="center"/>
      <protection hidden="1"/>
    </xf>
    <xf numFmtId="164" fontId="48" fillId="49" borderId="33" xfId="0" applyNumberFormat="1" applyFont="1" applyFill="1" applyBorder="1" applyAlignment="1" applyProtection="1">
      <alignment horizontal="center" vertical="center"/>
      <protection hidden="1"/>
    </xf>
    <xf numFmtId="3" fontId="42" fillId="40" borderId="0" xfId="0" applyNumberFormat="1" applyFont="1" applyFill="1" applyAlignment="1" applyProtection="1">
      <alignment horizontal="center" vertical="center"/>
      <protection hidden="1"/>
    </xf>
    <xf numFmtId="3" fontId="30" fillId="49" borderId="19" xfId="0" applyNumberFormat="1" applyFont="1" applyFill="1" applyBorder="1" applyAlignment="1" applyProtection="1">
      <alignment horizontal="center" vertical="center"/>
      <protection hidden="1"/>
    </xf>
    <xf numFmtId="0" fontId="49" fillId="34" borderId="0" xfId="0" applyFont="1" applyFill="1" applyProtection="1">
      <protection hidden="1"/>
    </xf>
    <xf numFmtId="0" fontId="49" fillId="34" borderId="0" xfId="0" applyFont="1" applyFill="1" applyAlignment="1" applyProtection="1">
      <alignment vertical="center"/>
      <protection hidden="1"/>
    </xf>
    <xf numFmtId="0" fontId="34" fillId="51" borderId="43" xfId="0" applyFont="1" applyFill="1" applyBorder="1" applyAlignment="1" applyProtection="1">
      <alignment horizontal="center" vertical="center"/>
      <protection hidden="1"/>
    </xf>
    <xf numFmtId="164" fontId="25" fillId="51" borderId="26" xfId="0" applyNumberFormat="1" applyFont="1" applyFill="1" applyBorder="1" applyAlignment="1" applyProtection="1">
      <alignment horizontal="center" vertical="center"/>
      <protection hidden="1"/>
    </xf>
    <xf numFmtId="0" fontId="34" fillId="51" borderId="30" xfId="0" applyFont="1" applyFill="1" applyBorder="1" applyAlignment="1" applyProtection="1">
      <alignment horizontal="center" vertical="center"/>
      <protection hidden="1"/>
    </xf>
    <xf numFmtId="164" fontId="25" fillId="51" borderId="29" xfId="0" applyNumberFormat="1" applyFont="1" applyFill="1" applyBorder="1" applyAlignment="1" applyProtection="1">
      <alignment horizontal="center" vertical="center"/>
      <protection hidden="1"/>
    </xf>
    <xf numFmtId="0" fontId="34" fillId="50" borderId="22" xfId="0" applyFont="1" applyFill="1" applyBorder="1" applyAlignment="1" applyProtection="1">
      <alignment horizontal="center" vertical="center"/>
      <protection hidden="1"/>
    </xf>
    <xf numFmtId="0" fontId="25" fillId="50" borderId="23" xfId="0" applyFont="1" applyFill="1" applyBorder="1" applyProtection="1">
      <protection hidden="1"/>
    </xf>
    <xf numFmtId="0" fontId="34" fillId="50" borderId="27" xfId="0" applyFont="1" applyFill="1" applyBorder="1" applyAlignment="1" applyProtection="1">
      <alignment horizontal="center" vertical="center"/>
      <protection hidden="1"/>
    </xf>
    <xf numFmtId="0" fontId="39" fillId="50" borderId="27" xfId="0" applyFont="1" applyFill="1" applyBorder="1" applyAlignment="1" applyProtection="1">
      <alignment horizontal="center" vertical="center"/>
      <protection hidden="1"/>
    </xf>
    <xf numFmtId="0" fontId="40" fillId="50" borderId="0" xfId="0" applyFont="1" applyFill="1" applyAlignment="1" applyProtection="1">
      <alignment vertical="center"/>
      <protection hidden="1"/>
    </xf>
    <xf numFmtId="0" fontId="25" fillId="50" borderId="0" xfId="0" applyFont="1" applyFill="1" applyProtection="1">
      <protection hidden="1"/>
    </xf>
    <xf numFmtId="0" fontId="25" fillId="50" borderId="0" xfId="0" applyFont="1" applyFill="1" applyAlignment="1" applyProtection="1">
      <alignment vertical="center"/>
      <protection hidden="1"/>
    </xf>
    <xf numFmtId="3" fontId="42" fillId="50" borderId="0" xfId="0" applyNumberFormat="1" applyFont="1" applyFill="1" applyAlignment="1" applyProtection="1">
      <alignment vertical="center"/>
      <protection hidden="1"/>
    </xf>
    <xf numFmtId="0" fontId="42" fillId="50" borderId="0" xfId="0" applyFont="1" applyFill="1" applyAlignment="1" applyProtection="1">
      <alignment horizontal="center" vertical="center"/>
      <protection hidden="1"/>
    </xf>
    <xf numFmtId="164" fontId="25" fillId="50" borderId="34" xfId="0" applyNumberFormat="1" applyFont="1" applyFill="1" applyBorder="1" applyAlignment="1" applyProtection="1">
      <alignment horizontal="center" vertical="center"/>
      <protection hidden="1"/>
    </xf>
    <xf numFmtId="164" fontId="25" fillId="50" borderId="35" xfId="0" applyNumberFormat="1" applyFont="1" applyFill="1" applyBorder="1" applyAlignment="1" applyProtection="1">
      <alignment horizontal="center" vertical="center"/>
      <protection hidden="1"/>
    </xf>
    <xf numFmtId="0" fontId="31" fillId="52" borderId="33" xfId="0" applyFont="1" applyFill="1" applyBorder="1" applyAlignment="1" applyProtection="1">
      <alignment horizontal="left" vertical="center" indent="1"/>
      <protection hidden="1"/>
    </xf>
    <xf numFmtId="164" fontId="26" fillId="52" borderId="33" xfId="0" applyNumberFormat="1" applyFont="1" applyFill="1" applyBorder="1" applyAlignment="1" applyProtection="1">
      <alignment horizontal="center" vertical="center"/>
      <protection hidden="1"/>
    </xf>
    <xf numFmtId="3" fontId="40" fillId="52" borderId="19" xfId="0" applyNumberFormat="1" applyFont="1" applyFill="1" applyBorder="1" applyAlignment="1" applyProtection="1">
      <alignment horizontal="center" vertical="center"/>
      <protection hidden="1"/>
    </xf>
    <xf numFmtId="164" fontId="26" fillId="52" borderId="10" xfId="0" applyNumberFormat="1" applyFont="1" applyFill="1" applyBorder="1" applyAlignment="1" applyProtection="1">
      <alignment horizontal="center" vertical="center"/>
      <protection hidden="1"/>
    </xf>
    <xf numFmtId="0" fontId="31" fillId="52" borderId="18" xfId="0" applyFont="1" applyFill="1" applyBorder="1" applyAlignment="1" applyProtection="1">
      <alignment horizontal="left" vertical="center" indent="1"/>
      <protection hidden="1"/>
    </xf>
    <xf numFmtId="0" fontId="32" fillId="52" borderId="12" xfId="0" applyFont="1" applyFill="1" applyBorder="1" applyAlignment="1" applyProtection="1">
      <alignment horizontal="center" vertical="center" wrapText="1"/>
      <protection hidden="1"/>
    </xf>
    <xf numFmtId="0" fontId="32" fillId="52" borderId="11" xfId="0" applyFont="1" applyFill="1" applyBorder="1" applyAlignment="1" applyProtection="1">
      <alignment horizontal="center" vertical="center" wrapText="1"/>
      <protection hidden="1"/>
    </xf>
    <xf numFmtId="164" fontId="32" fillId="50" borderId="11" xfId="0" applyNumberFormat="1" applyFont="1" applyFill="1" applyBorder="1" applyAlignment="1" applyProtection="1">
      <alignment horizontal="center" vertical="center"/>
      <protection hidden="1"/>
    </xf>
    <xf numFmtId="164" fontId="48" fillId="52" borderId="33" xfId="0" applyNumberFormat="1" applyFont="1" applyFill="1" applyBorder="1" applyAlignment="1" applyProtection="1">
      <alignment horizontal="center" vertical="center"/>
      <protection hidden="1"/>
    </xf>
    <xf numFmtId="0" fontId="40" fillId="51" borderId="42" xfId="0" applyFont="1" applyFill="1" applyBorder="1" applyAlignment="1" applyProtection="1">
      <alignment horizontal="center" vertical="center"/>
      <protection hidden="1"/>
    </xf>
    <xf numFmtId="0" fontId="40" fillId="51" borderId="17" xfId="0" applyFont="1" applyFill="1" applyBorder="1" applyAlignment="1" applyProtection="1">
      <alignment horizontal="center" vertical="center"/>
      <protection hidden="1"/>
    </xf>
    <xf numFmtId="3" fontId="40" fillId="52" borderId="33" xfId="0" applyNumberFormat="1" applyFont="1" applyFill="1" applyBorder="1" applyAlignment="1" applyProtection="1">
      <alignment horizontal="center" vertical="center"/>
      <protection hidden="1"/>
    </xf>
    <xf numFmtId="0" fontId="47" fillId="49" borderId="32" xfId="42" applyFont="1" applyFill="1" applyBorder="1" applyAlignment="1" applyProtection="1">
      <alignment horizontal="center" vertical="center" wrapText="1"/>
      <protection hidden="1"/>
    </xf>
    <xf numFmtId="0" fontId="47" fillId="49" borderId="38" xfId="42" applyFont="1" applyFill="1" applyBorder="1" applyAlignment="1" applyProtection="1">
      <alignment horizontal="center" vertical="center" wrapText="1"/>
      <protection hidden="1"/>
    </xf>
    <xf numFmtId="164" fontId="26" fillId="53" borderId="10" xfId="0" applyNumberFormat="1" applyFont="1" applyFill="1" applyBorder="1" applyAlignment="1" applyProtection="1">
      <alignment horizontal="center" vertical="center"/>
      <protection hidden="1"/>
    </xf>
    <xf numFmtId="0" fontId="40" fillId="55" borderId="25" xfId="0" applyFont="1" applyFill="1" applyBorder="1" applyAlignment="1" applyProtection="1">
      <alignment vertical="center"/>
      <protection hidden="1"/>
    </xf>
    <xf numFmtId="0" fontId="40" fillId="55" borderId="31" xfId="0" applyFont="1" applyFill="1" applyBorder="1" applyAlignment="1" applyProtection="1">
      <alignment vertical="center"/>
      <protection hidden="1"/>
    </xf>
    <xf numFmtId="0" fontId="25" fillId="34" borderId="0" xfId="0" applyFont="1" applyFill="1" applyAlignment="1" applyProtection="1">
      <alignment horizontal="right"/>
      <protection hidden="1"/>
    </xf>
    <xf numFmtId="164" fontId="26" fillId="53" borderId="38" xfId="0" applyNumberFormat="1" applyFont="1" applyFill="1" applyBorder="1" applyAlignment="1" applyProtection="1">
      <alignment horizontal="center" vertical="center"/>
      <protection hidden="1"/>
    </xf>
    <xf numFmtId="3" fontId="25" fillId="54" borderId="52" xfId="0" applyNumberFormat="1" applyFont="1" applyFill="1" applyBorder="1" applyAlignment="1" applyProtection="1">
      <alignment horizontal="center" vertical="center"/>
      <protection hidden="1"/>
    </xf>
    <xf numFmtId="164" fontId="25" fillId="54" borderId="51" xfId="0" applyNumberFormat="1" applyFont="1" applyFill="1" applyBorder="1" applyAlignment="1" applyProtection="1">
      <alignment horizontal="center" vertical="center"/>
      <protection hidden="1"/>
    </xf>
    <xf numFmtId="0" fontId="33" fillId="50" borderId="0" xfId="0" applyFont="1" applyFill="1" applyProtection="1">
      <protection hidden="1"/>
    </xf>
    <xf numFmtId="3" fontId="25" fillId="38" borderId="0" xfId="0" applyNumberFormat="1" applyFont="1" applyFill="1" applyAlignment="1">
      <alignment horizontal="center" vertical="center"/>
    </xf>
    <xf numFmtId="0" fontId="25" fillId="40" borderId="42" xfId="0" applyFont="1" applyFill="1" applyBorder="1" applyAlignment="1" applyProtection="1">
      <alignment horizontal="center" vertical="center" wrapText="1"/>
      <protection hidden="1"/>
    </xf>
    <xf numFmtId="0" fontId="25" fillId="40" borderId="17" xfId="0" applyFont="1" applyFill="1" applyBorder="1" applyAlignment="1" applyProtection="1">
      <alignment horizontal="center" vertical="center" wrapText="1"/>
      <protection hidden="1"/>
    </xf>
    <xf numFmtId="0" fontId="25" fillId="46" borderId="23" xfId="0" applyFont="1" applyFill="1" applyBorder="1" applyAlignment="1" applyProtection="1">
      <alignment horizontal="center" vertical="center"/>
      <protection hidden="1"/>
    </xf>
    <xf numFmtId="0" fontId="33" fillId="46" borderId="0" xfId="0" applyFont="1" applyFill="1" applyAlignment="1" applyProtection="1">
      <alignment horizontal="center" vertical="center"/>
      <protection hidden="1"/>
    </xf>
    <xf numFmtId="0" fontId="40" fillId="46" borderId="0" xfId="0" applyFont="1" applyFill="1" applyAlignment="1" applyProtection="1">
      <alignment horizontal="center" vertical="center"/>
      <protection hidden="1"/>
    </xf>
    <xf numFmtId="0" fontId="31" fillId="45" borderId="33" xfId="0" applyFont="1" applyFill="1" applyBorder="1" applyAlignment="1" applyProtection="1">
      <alignment horizontal="center" vertical="center"/>
      <protection hidden="1"/>
    </xf>
    <xf numFmtId="0" fontId="43" fillId="34" borderId="0" xfId="0" applyFont="1" applyFill="1" applyProtection="1">
      <protection hidden="1"/>
    </xf>
    <xf numFmtId="0" fontId="33" fillId="34" borderId="0" xfId="0" applyFont="1" applyFill="1"/>
    <xf numFmtId="0" fontId="26" fillId="37" borderId="11" xfId="0" applyFont="1" applyFill="1" applyBorder="1" applyAlignment="1" applyProtection="1">
      <alignment horizontal="center" vertical="center"/>
      <protection hidden="1"/>
    </xf>
    <xf numFmtId="49" fontId="26" fillId="37" borderId="11" xfId="0" applyNumberFormat="1" applyFont="1" applyFill="1" applyBorder="1" applyAlignment="1" applyProtection="1">
      <alignment horizontal="center" vertical="center"/>
      <protection hidden="1"/>
    </xf>
    <xf numFmtId="0" fontId="25" fillId="35" borderId="0" xfId="0" applyFont="1" applyFill="1" applyProtection="1">
      <protection hidden="1"/>
    </xf>
    <xf numFmtId="0" fontId="33" fillId="35" borderId="0" xfId="0" applyFont="1" applyFill="1" applyProtection="1">
      <protection hidden="1"/>
    </xf>
    <xf numFmtId="0" fontId="34" fillId="35" borderId="25" xfId="0" applyFont="1" applyFill="1" applyBorder="1" applyAlignment="1" applyProtection="1">
      <alignment horizontal="center" vertical="center"/>
      <protection hidden="1"/>
    </xf>
    <xf numFmtId="0" fontId="33" fillId="35" borderId="21" xfId="0" applyFont="1" applyFill="1" applyBorder="1" applyProtection="1">
      <protection hidden="1"/>
    </xf>
    <xf numFmtId="0" fontId="25" fillId="35" borderId="21" xfId="0" applyFont="1" applyFill="1" applyBorder="1" applyAlignment="1" applyProtection="1">
      <alignment vertical="center"/>
      <protection hidden="1"/>
    </xf>
    <xf numFmtId="0" fontId="45" fillId="35" borderId="21" xfId="0" applyFont="1" applyFill="1" applyBorder="1" applyAlignment="1" applyProtection="1">
      <alignment horizontal="left" vertical="center"/>
      <protection hidden="1"/>
    </xf>
    <xf numFmtId="0" fontId="31" fillId="35" borderId="21" xfId="0" applyFont="1" applyFill="1" applyBorder="1" applyAlignment="1" applyProtection="1">
      <alignment horizontal="center" vertical="center" wrapText="1"/>
      <protection hidden="1"/>
    </xf>
    <xf numFmtId="0" fontId="41" fillId="35" borderId="21" xfId="0" applyFont="1" applyFill="1" applyBorder="1" applyAlignment="1" applyProtection="1">
      <alignment horizontal="center" vertical="center"/>
      <protection hidden="1"/>
    </xf>
    <xf numFmtId="0" fontId="35" fillId="35" borderId="31" xfId="42" applyFont="1" applyFill="1" applyBorder="1" applyAlignment="1" applyProtection="1">
      <alignment horizontal="center" vertical="center" wrapText="1"/>
      <protection hidden="1"/>
    </xf>
    <xf numFmtId="0" fontId="25" fillId="33" borderId="0" xfId="0" applyFont="1" applyFill="1" applyProtection="1">
      <protection hidden="1"/>
    </xf>
    <xf numFmtId="0" fontId="26" fillId="33" borderId="50" xfId="0" applyFont="1" applyFill="1" applyBorder="1" applyAlignment="1" applyProtection="1">
      <alignment horizontal="center" vertical="center"/>
      <protection hidden="1"/>
    </xf>
    <xf numFmtId="0" fontId="25" fillId="33" borderId="46" xfId="0" applyFont="1" applyFill="1" applyBorder="1" applyAlignment="1" applyProtection="1">
      <alignment vertical="center"/>
      <protection hidden="1"/>
    </xf>
    <xf numFmtId="0" fontId="25" fillId="33" borderId="47" xfId="0" applyFont="1" applyFill="1" applyBorder="1" applyAlignment="1" applyProtection="1">
      <alignment vertical="center"/>
      <protection hidden="1"/>
    </xf>
    <xf numFmtId="0" fontId="25" fillId="33" borderId="0" xfId="0" applyFont="1" applyFill="1" applyAlignment="1" applyProtection="1">
      <alignment vertical="center"/>
      <protection hidden="1"/>
    </xf>
    <xf numFmtId="0" fontId="25" fillId="33" borderId="46" xfId="0" applyFont="1" applyFill="1" applyBorder="1" applyAlignment="1" applyProtection="1">
      <alignment horizontal="left" vertical="center"/>
      <protection hidden="1"/>
    </xf>
    <xf numFmtId="0" fontId="25" fillId="33" borderId="47" xfId="0" applyFont="1" applyFill="1" applyBorder="1" applyAlignment="1" applyProtection="1">
      <alignment horizontal="left" vertical="center"/>
      <protection hidden="1"/>
    </xf>
    <xf numFmtId="0" fontId="26" fillId="33" borderId="50" xfId="0" applyFont="1" applyFill="1" applyBorder="1" applyAlignment="1" applyProtection="1">
      <alignment horizontal="left" vertical="center"/>
      <protection hidden="1"/>
    </xf>
    <xf numFmtId="0" fontId="26" fillId="33" borderId="60" xfId="0" applyFont="1" applyFill="1" applyBorder="1" applyAlignment="1" applyProtection="1">
      <alignment horizontal="center" vertical="center"/>
      <protection hidden="1"/>
    </xf>
    <xf numFmtId="0" fontId="25" fillId="33" borderId="48" xfId="0" applyFont="1" applyFill="1" applyBorder="1" applyAlignment="1" applyProtection="1">
      <alignment vertical="center"/>
      <protection hidden="1"/>
    </xf>
    <xf numFmtId="0" fontId="25" fillId="33" borderId="49" xfId="0" applyFont="1" applyFill="1" applyBorder="1" applyAlignment="1" applyProtection="1">
      <alignment vertical="center"/>
      <protection hidden="1"/>
    </xf>
    <xf numFmtId="0" fontId="49" fillId="34" borderId="0" xfId="0" applyFont="1" applyFill="1" applyAlignment="1" applyProtection="1">
      <alignment horizontal="center" vertical="center" wrapText="1"/>
      <protection hidden="1"/>
    </xf>
    <xf numFmtId="0" fontId="25" fillId="34" borderId="0" xfId="0" applyFont="1" applyFill="1" applyAlignment="1" applyProtection="1">
      <alignment horizontal="center" vertical="center" wrapText="1"/>
      <protection hidden="1"/>
    </xf>
    <xf numFmtId="0" fontId="32" fillId="33" borderId="10" xfId="0" applyFont="1" applyFill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left" vertical="top" wrapText="1"/>
      <protection locked="0"/>
    </xf>
    <xf numFmtId="0" fontId="32" fillId="33" borderId="34" xfId="0" applyFont="1" applyFill="1" applyBorder="1" applyAlignment="1" applyProtection="1">
      <alignment horizontal="center" vertical="center"/>
      <protection locked="0"/>
    </xf>
    <xf numFmtId="0" fontId="32" fillId="46" borderId="34" xfId="0" applyFont="1" applyFill="1" applyBorder="1" applyAlignment="1" applyProtection="1">
      <alignment horizontal="center" vertical="center"/>
      <protection hidden="1"/>
    </xf>
    <xf numFmtId="0" fontId="32" fillId="46" borderId="35" xfId="0" applyFont="1" applyFill="1" applyBorder="1" applyAlignment="1" applyProtection="1">
      <alignment horizontal="center" vertical="center"/>
      <protection hidden="1"/>
    </xf>
    <xf numFmtId="0" fontId="32" fillId="33" borderId="44" xfId="0" applyFont="1" applyFill="1" applyBorder="1" applyAlignment="1" applyProtection="1">
      <alignment horizontal="center" vertical="center"/>
      <protection locked="0"/>
    </xf>
    <xf numFmtId="0" fontId="25" fillId="46" borderId="0" xfId="0" applyFont="1" applyFill="1" applyProtection="1">
      <protection hidden="1"/>
    </xf>
    <xf numFmtId="0" fontId="25" fillId="46" borderId="0" xfId="0" applyFont="1" applyFill="1" applyAlignment="1" applyProtection="1">
      <alignment vertical="center"/>
      <protection hidden="1"/>
    </xf>
    <xf numFmtId="0" fontId="40" fillId="40" borderId="0" xfId="0" applyFont="1" applyFill="1" applyProtection="1">
      <protection hidden="1"/>
    </xf>
    <xf numFmtId="0" fontId="50" fillId="34" borderId="0" xfId="0" applyFont="1" applyFill="1" applyAlignment="1" applyProtection="1">
      <alignment horizontal="left" vertical="center"/>
      <protection hidden="1"/>
    </xf>
    <xf numFmtId="0" fontId="32" fillId="40" borderId="34" xfId="0" applyFont="1" applyFill="1" applyBorder="1" applyAlignment="1" applyProtection="1">
      <alignment horizontal="center" vertical="center"/>
      <protection hidden="1"/>
    </xf>
    <xf numFmtId="3" fontId="42" fillId="36" borderId="23" xfId="0" applyNumberFormat="1" applyFont="1" applyFill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horizontal="left" vertical="center"/>
      <protection hidden="1"/>
    </xf>
    <xf numFmtId="0" fontId="31" fillId="45" borderId="18" xfId="0" applyFont="1" applyFill="1" applyBorder="1" applyAlignment="1" applyProtection="1">
      <alignment vertical="center"/>
      <protection hidden="1"/>
    </xf>
    <xf numFmtId="0" fontId="31" fillId="45" borderId="33" xfId="0" applyFont="1" applyFill="1" applyBorder="1" applyAlignment="1" applyProtection="1">
      <alignment vertical="center"/>
      <protection hidden="1"/>
    </xf>
    <xf numFmtId="0" fontId="27" fillId="38" borderId="18" xfId="0" applyFont="1" applyFill="1" applyBorder="1" applyAlignment="1" applyProtection="1">
      <alignment vertical="center"/>
      <protection hidden="1"/>
    </xf>
    <xf numFmtId="0" fontId="27" fillId="38" borderId="33" xfId="0" applyFont="1" applyFill="1" applyBorder="1" applyAlignment="1" applyProtection="1">
      <alignment vertical="center"/>
      <protection hidden="1"/>
    </xf>
    <xf numFmtId="0" fontId="27" fillId="52" borderId="18" xfId="0" applyFont="1" applyFill="1" applyBorder="1" applyAlignment="1" applyProtection="1">
      <alignment vertical="center"/>
      <protection hidden="1"/>
    </xf>
    <xf numFmtId="0" fontId="27" fillId="52" borderId="33" xfId="0" applyFont="1" applyFill="1" applyBorder="1" applyAlignment="1" applyProtection="1">
      <alignment vertical="center"/>
      <protection hidden="1"/>
    </xf>
    <xf numFmtId="0" fontId="33" fillId="35" borderId="22" xfId="0" applyFont="1" applyFill="1" applyBorder="1" applyProtection="1">
      <protection hidden="1"/>
    </xf>
    <xf numFmtId="0" fontId="33" fillId="35" borderId="23" xfId="0" applyFont="1" applyFill="1" applyBorder="1" applyProtection="1">
      <protection hidden="1"/>
    </xf>
    <xf numFmtId="3" fontId="25" fillId="35" borderId="24" xfId="0" applyNumberFormat="1" applyFont="1" applyFill="1" applyBorder="1" applyProtection="1">
      <protection hidden="1"/>
    </xf>
    <xf numFmtId="0" fontId="33" fillId="34" borderId="0" xfId="0" applyFont="1" applyFill="1" applyAlignment="1">
      <alignment vertical="center"/>
    </xf>
    <xf numFmtId="0" fontId="46" fillId="35" borderId="27" xfId="0" applyFont="1" applyFill="1" applyBorder="1" applyAlignment="1" applyProtection="1">
      <alignment vertical="center"/>
      <protection hidden="1"/>
    </xf>
    <xf numFmtId="0" fontId="33" fillId="35" borderId="0" xfId="0" applyFont="1" applyFill="1" applyAlignment="1" applyProtection="1">
      <alignment vertical="center"/>
      <protection hidden="1"/>
    </xf>
    <xf numFmtId="0" fontId="46" fillId="35" borderId="27" xfId="0" applyFont="1" applyFill="1" applyBorder="1" applyAlignment="1" applyProtection="1">
      <alignment horizontal="right" vertical="center"/>
      <protection hidden="1"/>
    </xf>
    <xf numFmtId="3" fontId="25" fillId="35" borderId="28" xfId="0" applyNumberFormat="1" applyFont="1" applyFill="1" applyBorder="1" applyAlignment="1" applyProtection="1">
      <alignment vertical="center"/>
      <protection hidden="1"/>
    </xf>
    <xf numFmtId="0" fontId="33" fillId="35" borderId="25" xfId="0" applyFont="1" applyFill="1" applyBorder="1" applyProtection="1">
      <protection hidden="1"/>
    </xf>
    <xf numFmtId="0" fontId="25" fillId="35" borderId="21" xfId="0" applyFont="1" applyFill="1" applyBorder="1" applyProtection="1">
      <protection hidden="1"/>
    </xf>
    <xf numFmtId="3" fontId="25" fillId="35" borderId="31" xfId="0" applyNumberFormat="1" applyFont="1" applyFill="1" applyBorder="1" applyProtection="1">
      <protection hidden="1"/>
    </xf>
    <xf numFmtId="0" fontId="46" fillId="35" borderId="28" xfId="0" applyFont="1" applyFill="1" applyBorder="1" applyAlignment="1" applyProtection="1">
      <alignment horizontal="right" vertical="center"/>
      <protection hidden="1"/>
    </xf>
    <xf numFmtId="0" fontId="26" fillId="45" borderId="12" xfId="0" applyFont="1" applyFill="1" applyBorder="1" applyAlignment="1" applyProtection="1">
      <alignment horizontal="center" vertical="center" wrapText="1"/>
      <protection hidden="1"/>
    </xf>
    <xf numFmtId="0" fontId="31" fillId="49" borderId="18" xfId="0" applyFont="1" applyFill="1" applyBorder="1" applyAlignment="1" applyProtection="1">
      <alignment horizontal="left" vertical="center" indent="1"/>
      <protection hidden="1"/>
    </xf>
    <xf numFmtId="0" fontId="31" fillId="49" borderId="33" xfId="0" applyFont="1" applyFill="1" applyBorder="1" applyAlignment="1" applyProtection="1">
      <alignment horizontal="center" vertical="center"/>
      <protection hidden="1"/>
    </xf>
    <xf numFmtId="0" fontId="31" fillId="49" borderId="33" xfId="0" applyFont="1" applyFill="1" applyBorder="1" applyAlignment="1" applyProtection="1">
      <alignment horizontal="left" vertical="center" indent="1"/>
      <protection hidden="1"/>
    </xf>
    <xf numFmtId="164" fontId="26" fillId="52" borderId="33" xfId="0" applyNumberFormat="1" applyFont="1" applyFill="1" applyBorder="1" applyAlignment="1" applyProtection="1">
      <alignment vertical="center"/>
      <protection hidden="1"/>
    </xf>
    <xf numFmtId="164" fontId="26" fillId="38" borderId="33" xfId="0" applyNumberFormat="1" applyFont="1" applyFill="1" applyBorder="1" applyAlignment="1" applyProtection="1">
      <alignment vertical="center"/>
      <protection hidden="1"/>
    </xf>
    <xf numFmtId="0" fontId="31" fillId="49" borderId="18" xfId="0" applyFont="1" applyFill="1" applyBorder="1" applyAlignment="1" applyProtection="1">
      <alignment vertical="center"/>
      <protection hidden="1"/>
    </xf>
    <xf numFmtId="0" fontId="31" fillId="49" borderId="33" xfId="0" applyFont="1" applyFill="1" applyBorder="1" applyAlignment="1" applyProtection="1">
      <alignment vertical="center"/>
      <protection hidden="1"/>
    </xf>
    <xf numFmtId="164" fontId="26" fillId="49" borderId="33" xfId="0" applyNumberFormat="1" applyFont="1" applyFill="1" applyBorder="1" applyAlignment="1" applyProtection="1">
      <alignment vertical="center"/>
      <protection hidden="1"/>
    </xf>
    <xf numFmtId="164" fontId="26" fillId="45" borderId="33" xfId="0" applyNumberFormat="1" applyFont="1" applyFill="1" applyBorder="1" applyAlignment="1" applyProtection="1">
      <alignment vertical="center"/>
      <protection hidden="1"/>
    </xf>
    <xf numFmtId="3" fontId="25" fillId="54" borderId="61" xfId="0" applyNumberFormat="1" applyFont="1" applyFill="1" applyBorder="1" applyAlignment="1" applyProtection="1">
      <alignment horizontal="center" vertical="center"/>
      <protection hidden="1"/>
    </xf>
    <xf numFmtId="164" fontId="25" fillId="54" borderId="62" xfId="0" applyNumberFormat="1" applyFont="1" applyFill="1" applyBorder="1" applyAlignment="1" applyProtection="1">
      <alignment horizontal="center" vertical="center"/>
      <protection hidden="1"/>
    </xf>
    <xf numFmtId="3" fontId="40" fillId="34" borderId="0" xfId="0" applyNumberFormat="1" applyFont="1" applyFill="1" applyAlignment="1" applyProtection="1">
      <alignment horizontal="center" vertical="center"/>
      <protection hidden="1"/>
    </xf>
    <xf numFmtId="3" fontId="40" fillId="34" borderId="0" xfId="0" applyNumberFormat="1" applyFont="1" applyFill="1" applyAlignment="1" applyProtection="1">
      <alignment horizontal="center"/>
      <protection hidden="1"/>
    </xf>
    <xf numFmtId="0" fontId="34" fillId="47" borderId="63" xfId="0" applyFont="1" applyFill="1" applyBorder="1" applyAlignment="1" applyProtection="1">
      <alignment horizontal="center" vertical="center"/>
      <protection hidden="1"/>
    </xf>
    <xf numFmtId="0" fontId="39" fillId="46" borderId="25" xfId="0" applyFont="1" applyFill="1" applyBorder="1" applyAlignment="1" applyProtection="1">
      <alignment horizontal="center" vertical="center"/>
      <protection hidden="1"/>
    </xf>
    <xf numFmtId="0" fontId="40" fillId="46" borderId="21" xfId="0" applyFont="1" applyFill="1" applyBorder="1" applyAlignment="1" applyProtection="1">
      <alignment vertical="center"/>
      <protection hidden="1"/>
    </xf>
    <xf numFmtId="0" fontId="40" fillId="46" borderId="21" xfId="0" applyFont="1" applyFill="1" applyBorder="1" applyAlignment="1" applyProtection="1">
      <alignment horizontal="center" vertical="center"/>
      <protection hidden="1"/>
    </xf>
    <xf numFmtId="164" fontId="40" fillId="46" borderId="21" xfId="0" applyNumberFormat="1" applyFont="1" applyFill="1" applyBorder="1" applyAlignment="1" applyProtection="1">
      <alignment horizontal="left" vertical="center"/>
      <protection hidden="1"/>
    </xf>
    <xf numFmtId="0" fontId="48" fillId="46" borderId="31" xfId="0" applyFont="1" applyFill="1" applyBorder="1" applyAlignment="1" applyProtection="1">
      <alignment horizontal="right" vertical="center"/>
      <protection hidden="1"/>
    </xf>
    <xf numFmtId="0" fontId="39" fillId="46" borderId="22" xfId="0" applyFont="1" applyFill="1" applyBorder="1" applyAlignment="1" applyProtection="1">
      <alignment horizontal="center" vertical="center"/>
      <protection hidden="1"/>
    </xf>
    <xf numFmtId="0" fontId="40" fillId="46" borderId="23" xfId="0" applyFont="1" applyFill="1" applyBorder="1" applyAlignment="1" applyProtection="1">
      <alignment vertical="center"/>
      <protection hidden="1"/>
    </xf>
    <xf numFmtId="0" fontId="40" fillId="46" borderId="23" xfId="0" applyFont="1" applyFill="1" applyBorder="1" applyAlignment="1" applyProtection="1">
      <alignment horizontal="center" vertical="center"/>
      <protection hidden="1"/>
    </xf>
    <xf numFmtId="164" fontId="40" fillId="46" borderId="23" xfId="0" applyNumberFormat="1" applyFont="1" applyFill="1" applyBorder="1" applyAlignment="1" applyProtection="1">
      <alignment horizontal="left" vertical="center"/>
      <protection hidden="1"/>
    </xf>
    <xf numFmtId="0" fontId="48" fillId="46" borderId="24" xfId="0" applyFont="1" applyFill="1" applyBorder="1" applyAlignment="1" applyProtection="1">
      <alignment horizontal="right" vertical="center"/>
      <protection hidden="1"/>
    </xf>
    <xf numFmtId="3" fontId="40" fillId="46" borderId="21" xfId="0" applyNumberFormat="1" applyFont="1" applyFill="1" applyBorder="1" applyAlignment="1" applyProtection="1">
      <alignment horizontal="left" vertical="center"/>
      <protection hidden="1"/>
    </xf>
    <xf numFmtId="0" fontId="42" fillId="34" borderId="0" xfId="0" applyFont="1" applyFill="1"/>
    <xf numFmtId="0" fontId="42" fillId="34" borderId="0" xfId="0" applyFont="1" applyFill="1" applyAlignment="1">
      <alignment vertical="center"/>
    </xf>
    <xf numFmtId="0" fontId="33" fillId="33" borderId="10" xfId="0" applyFont="1" applyFill="1" applyBorder="1" applyAlignment="1" applyProtection="1">
      <alignment horizontal="center" vertical="center"/>
      <protection locked="0"/>
    </xf>
    <xf numFmtId="0" fontId="34" fillId="51" borderId="63" xfId="0" applyFont="1" applyFill="1" applyBorder="1" applyAlignment="1" applyProtection="1">
      <alignment horizontal="center" vertical="center"/>
      <protection hidden="1"/>
    </xf>
    <xf numFmtId="0" fontId="34" fillId="41" borderId="63" xfId="0" applyFont="1" applyFill="1" applyBorder="1" applyAlignment="1" applyProtection="1">
      <alignment horizontal="center" vertical="center"/>
      <protection hidden="1"/>
    </xf>
    <xf numFmtId="0" fontId="39" fillId="40" borderId="22" xfId="0" applyFont="1" applyFill="1" applyBorder="1" applyAlignment="1" applyProtection="1">
      <alignment horizontal="center" vertical="center"/>
      <protection hidden="1"/>
    </xf>
    <xf numFmtId="0" fontId="40" fillId="40" borderId="23" xfId="0" applyFont="1" applyFill="1" applyBorder="1" applyAlignment="1" applyProtection="1">
      <alignment horizontal="center" vertical="center"/>
      <protection hidden="1"/>
    </xf>
    <xf numFmtId="164" fontId="40" fillId="40" borderId="23" xfId="0" applyNumberFormat="1" applyFont="1" applyFill="1" applyBorder="1" applyAlignment="1" applyProtection="1">
      <alignment horizontal="left" vertical="center"/>
      <protection hidden="1"/>
    </xf>
    <xf numFmtId="0" fontId="40" fillId="40" borderId="23" xfId="0" applyFont="1" applyFill="1" applyBorder="1" applyAlignment="1" applyProtection="1">
      <alignment vertical="center"/>
      <protection hidden="1"/>
    </xf>
    <xf numFmtId="0" fontId="48" fillId="40" borderId="24" xfId="0" applyFont="1" applyFill="1" applyBorder="1" applyAlignment="1" applyProtection="1">
      <alignment horizontal="right"/>
      <protection hidden="1"/>
    </xf>
    <xf numFmtId="0" fontId="39" fillId="40" borderId="25" xfId="0" applyFont="1" applyFill="1" applyBorder="1" applyAlignment="1" applyProtection="1">
      <alignment horizontal="center" vertical="center"/>
      <protection hidden="1"/>
    </xf>
    <xf numFmtId="0" fontId="40" fillId="40" borderId="21" xfId="0" applyFont="1" applyFill="1" applyBorder="1" applyAlignment="1" applyProtection="1">
      <alignment horizontal="center" vertical="center"/>
      <protection hidden="1"/>
    </xf>
    <xf numFmtId="164" fontId="40" fillId="40" borderId="21" xfId="0" applyNumberFormat="1" applyFont="1" applyFill="1" applyBorder="1" applyAlignment="1" applyProtection="1">
      <alignment horizontal="left" vertical="center"/>
      <protection hidden="1"/>
    </xf>
    <xf numFmtId="0" fontId="40" fillId="40" borderId="21" xfId="0" applyFont="1" applyFill="1" applyBorder="1" applyAlignment="1" applyProtection="1">
      <alignment vertical="center"/>
      <protection hidden="1"/>
    </xf>
    <xf numFmtId="0" fontId="48" fillId="40" borderId="31" xfId="0" applyFont="1" applyFill="1" applyBorder="1" applyAlignment="1" applyProtection="1">
      <alignment horizontal="right"/>
      <protection hidden="1"/>
    </xf>
    <xf numFmtId="0" fontId="39" fillId="36" borderId="25" xfId="0" applyFont="1" applyFill="1" applyBorder="1" applyAlignment="1" applyProtection="1">
      <alignment horizontal="center" vertical="center"/>
      <protection hidden="1"/>
    </xf>
    <xf numFmtId="0" fontId="40" fillId="36" borderId="21" xfId="0" applyFont="1" applyFill="1" applyBorder="1" applyAlignment="1" applyProtection="1">
      <alignment vertical="center"/>
      <protection hidden="1"/>
    </xf>
    <xf numFmtId="0" fontId="48" fillId="36" borderId="31" xfId="0" applyFont="1" applyFill="1" applyBorder="1" applyAlignment="1" applyProtection="1">
      <alignment horizontal="right" vertical="center"/>
      <protection hidden="1"/>
    </xf>
    <xf numFmtId="0" fontId="39" fillId="36" borderId="22" xfId="0" applyFont="1" applyFill="1" applyBorder="1" applyAlignment="1" applyProtection="1">
      <alignment horizontal="center" vertical="center"/>
      <protection hidden="1"/>
    </xf>
    <xf numFmtId="0" fontId="40" fillId="36" borderId="23" xfId="0" applyFont="1" applyFill="1" applyBorder="1" applyAlignment="1" applyProtection="1">
      <alignment vertical="center"/>
      <protection hidden="1"/>
    </xf>
    <xf numFmtId="164" fontId="40" fillId="36" borderId="23" xfId="0" applyNumberFormat="1" applyFont="1" applyFill="1" applyBorder="1" applyAlignment="1" applyProtection="1">
      <alignment horizontal="left" vertical="center"/>
      <protection hidden="1"/>
    </xf>
    <xf numFmtId="0" fontId="48" fillId="36" borderId="24" xfId="0" applyFont="1" applyFill="1" applyBorder="1" applyAlignment="1" applyProtection="1">
      <alignment horizontal="right" vertical="center"/>
      <protection hidden="1"/>
    </xf>
    <xf numFmtId="0" fontId="40" fillId="55" borderId="27" xfId="0" applyFont="1" applyFill="1" applyBorder="1" applyAlignment="1" applyProtection="1">
      <alignment vertical="center"/>
      <protection hidden="1"/>
    </xf>
    <xf numFmtId="0" fontId="40" fillId="55" borderId="28" xfId="0" applyFont="1" applyFill="1" applyBorder="1" applyAlignment="1" applyProtection="1">
      <alignment vertical="center"/>
      <protection hidden="1"/>
    </xf>
    <xf numFmtId="0" fontId="39" fillId="50" borderId="25" xfId="0" applyFont="1" applyFill="1" applyBorder="1" applyAlignment="1" applyProtection="1">
      <alignment horizontal="center" vertical="center"/>
      <protection hidden="1"/>
    </xf>
    <xf numFmtId="0" fontId="40" fillId="50" borderId="21" xfId="0" applyFont="1" applyFill="1" applyBorder="1" applyAlignment="1" applyProtection="1">
      <alignment vertical="center"/>
      <protection hidden="1"/>
    </xf>
    <xf numFmtId="164" fontId="40" fillId="50" borderId="21" xfId="0" applyNumberFormat="1" applyFont="1" applyFill="1" applyBorder="1" applyAlignment="1" applyProtection="1">
      <alignment horizontal="left" vertical="center"/>
      <protection hidden="1"/>
    </xf>
    <xf numFmtId="0" fontId="48" fillId="50" borderId="31" xfId="0" applyFont="1" applyFill="1" applyBorder="1" applyAlignment="1" applyProtection="1">
      <alignment horizontal="right" vertical="center"/>
      <protection hidden="1"/>
    </xf>
    <xf numFmtId="0" fontId="39" fillId="50" borderId="22" xfId="0" applyFont="1" applyFill="1" applyBorder="1" applyAlignment="1" applyProtection="1">
      <alignment horizontal="center" vertical="center"/>
      <protection hidden="1"/>
    </xf>
    <xf numFmtId="0" fontId="40" fillId="50" borderId="23" xfId="0" applyFont="1" applyFill="1" applyBorder="1" applyAlignment="1" applyProtection="1">
      <alignment vertical="center"/>
      <protection hidden="1"/>
    </xf>
    <xf numFmtId="164" fontId="40" fillId="50" borderId="23" xfId="0" applyNumberFormat="1" applyFont="1" applyFill="1" applyBorder="1" applyAlignment="1" applyProtection="1">
      <alignment horizontal="left" vertical="center"/>
      <protection hidden="1"/>
    </xf>
    <xf numFmtId="0" fontId="48" fillId="50" borderId="24" xfId="0" applyFont="1" applyFill="1" applyBorder="1" applyAlignment="1" applyProtection="1">
      <alignment horizontal="right" vertical="center"/>
      <protection hidden="1"/>
    </xf>
    <xf numFmtId="3" fontId="40" fillId="50" borderId="21" xfId="0" applyNumberFormat="1" applyFont="1" applyFill="1" applyBorder="1" applyAlignment="1" applyProtection="1">
      <alignment horizontal="left" vertical="center"/>
      <protection hidden="1"/>
    </xf>
    <xf numFmtId="3" fontId="25" fillId="47" borderId="42" xfId="0" applyNumberFormat="1" applyFont="1" applyFill="1" applyBorder="1" applyAlignment="1">
      <alignment horizontal="center" vertical="center"/>
    </xf>
    <xf numFmtId="3" fontId="25" fillId="47" borderId="15" xfId="0" applyNumberFormat="1" applyFont="1" applyFill="1" applyBorder="1" applyAlignment="1">
      <alignment horizontal="center" vertical="center"/>
    </xf>
    <xf numFmtId="3" fontId="25" fillId="47" borderId="67" xfId="0" applyNumberFormat="1" applyFont="1" applyFill="1" applyBorder="1" applyAlignment="1">
      <alignment horizontal="center" vertical="center"/>
    </xf>
    <xf numFmtId="3" fontId="25" fillId="48" borderId="42" xfId="0" applyNumberFormat="1" applyFont="1" applyFill="1" applyBorder="1" applyAlignment="1">
      <alignment horizontal="center" vertical="center"/>
    </xf>
    <xf numFmtId="3" fontId="25" fillId="48" borderId="15" xfId="0" applyNumberFormat="1" applyFont="1" applyFill="1" applyBorder="1" applyAlignment="1">
      <alignment horizontal="center" vertical="center"/>
    </xf>
    <xf numFmtId="3" fontId="25" fillId="48" borderId="67" xfId="0" applyNumberFormat="1" applyFont="1" applyFill="1" applyBorder="1" applyAlignment="1">
      <alignment horizontal="center" vertical="center"/>
    </xf>
    <xf numFmtId="3" fontId="25" fillId="41" borderId="42" xfId="0" applyNumberFormat="1" applyFont="1" applyFill="1" applyBorder="1" applyAlignment="1">
      <alignment horizontal="center" vertical="center"/>
    </xf>
    <xf numFmtId="3" fontId="25" fillId="41" borderId="15" xfId="0" applyNumberFormat="1" applyFont="1" applyFill="1" applyBorder="1" applyAlignment="1">
      <alignment horizontal="center" vertical="center"/>
    </xf>
    <xf numFmtId="3" fontId="25" fillId="41" borderId="67" xfId="0" applyNumberFormat="1" applyFont="1" applyFill="1" applyBorder="1" applyAlignment="1">
      <alignment horizontal="center" vertical="center"/>
    </xf>
    <xf numFmtId="3" fontId="25" fillId="51" borderId="42" xfId="0" applyNumberFormat="1" applyFont="1" applyFill="1" applyBorder="1" applyAlignment="1">
      <alignment horizontal="center" vertical="center"/>
    </xf>
    <xf numFmtId="3" fontId="25" fillId="51" borderId="15" xfId="0" applyNumberFormat="1" applyFont="1" applyFill="1" applyBorder="1" applyAlignment="1">
      <alignment horizontal="center" vertical="center"/>
    </xf>
    <xf numFmtId="3" fontId="25" fillId="51" borderId="67" xfId="0" applyNumberFormat="1" applyFont="1" applyFill="1" applyBorder="1" applyAlignment="1">
      <alignment horizontal="center" vertical="center"/>
    </xf>
    <xf numFmtId="3" fontId="52" fillId="35" borderId="34" xfId="42" applyNumberFormat="1" applyFont="1" applyFill="1" applyBorder="1" applyAlignment="1" applyProtection="1">
      <alignment horizontal="center" vertical="center" wrapText="1"/>
      <protection hidden="1"/>
    </xf>
    <xf numFmtId="3" fontId="52" fillId="35" borderId="35" xfId="42" applyNumberFormat="1" applyFont="1" applyFill="1" applyBorder="1" applyAlignment="1" applyProtection="1">
      <alignment horizontal="center" vertical="center" wrapText="1"/>
      <protection hidden="1"/>
    </xf>
    <xf numFmtId="3" fontId="52" fillId="35" borderId="66" xfId="42" applyNumberFormat="1" applyFont="1" applyFill="1" applyBorder="1" applyAlignment="1" applyProtection="1">
      <alignment horizontal="center" vertical="center" wrapText="1"/>
      <protection hidden="1"/>
    </xf>
    <xf numFmtId="0" fontId="30" fillId="42" borderId="43" xfId="42" applyFont="1" applyFill="1" applyBorder="1" applyAlignment="1" applyProtection="1">
      <alignment horizontal="left" vertical="center"/>
      <protection hidden="1"/>
    </xf>
    <xf numFmtId="0" fontId="30" fillId="42" borderId="42" xfId="42" applyFont="1" applyFill="1" applyBorder="1" applyAlignment="1" applyProtection="1">
      <alignment horizontal="left" vertical="center"/>
      <protection hidden="1"/>
    </xf>
    <xf numFmtId="0" fontId="33" fillId="42" borderId="24" xfId="0" applyFont="1" applyFill="1" applyBorder="1" applyAlignment="1" applyProtection="1">
      <alignment horizontal="center" vertical="center"/>
      <protection locked="0"/>
    </xf>
    <xf numFmtId="0" fontId="30" fillId="42" borderId="30" xfId="42" applyFont="1" applyFill="1" applyBorder="1" applyAlignment="1" applyProtection="1">
      <alignment horizontal="left" vertical="center"/>
      <protection hidden="1"/>
    </xf>
    <xf numFmtId="0" fontId="30" fillId="42" borderId="15" xfId="42" applyFont="1" applyFill="1" applyBorder="1" applyAlignment="1" applyProtection="1">
      <alignment horizontal="left" vertical="center"/>
      <protection hidden="1"/>
    </xf>
    <xf numFmtId="0" fontId="30" fillId="42" borderId="12" xfId="42" applyFont="1" applyFill="1" applyBorder="1" applyAlignment="1" applyProtection="1">
      <alignment horizontal="left" vertical="center"/>
      <protection hidden="1"/>
    </xf>
    <xf numFmtId="0" fontId="33" fillId="42" borderId="64" xfId="0" applyFont="1" applyFill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52" fillId="37" borderId="42" xfId="42" applyFont="1" applyFill="1" applyBorder="1" applyAlignment="1" applyProtection="1">
      <alignment horizontal="center" vertical="center"/>
      <protection hidden="1"/>
    </xf>
    <xf numFmtId="0" fontId="52" fillId="37" borderId="15" xfId="42" applyFont="1" applyFill="1" applyBorder="1" applyAlignment="1" applyProtection="1">
      <alignment horizontal="center" vertical="center"/>
      <protection hidden="1"/>
    </xf>
    <xf numFmtId="0" fontId="25" fillId="56" borderId="11" xfId="0" applyFont="1" applyFill="1" applyBorder="1" applyAlignment="1" applyProtection="1">
      <alignment horizontal="center" vertical="center"/>
      <protection hidden="1"/>
    </xf>
    <xf numFmtId="0" fontId="30" fillId="56" borderId="11" xfId="0" applyFont="1" applyFill="1" applyBorder="1" applyAlignment="1" applyProtection="1">
      <alignment horizontal="center" vertical="center"/>
      <protection hidden="1"/>
    </xf>
    <xf numFmtId="0" fontId="53" fillId="34" borderId="70" xfId="0" applyFont="1" applyFill="1" applyBorder="1" applyAlignment="1" applyProtection="1">
      <alignment horizontal="center" vertical="center" wrapText="1"/>
      <protection hidden="1"/>
    </xf>
    <xf numFmtId="0" fontId="25" fillId="34" borderId="71" xfId="0" applyFont="1" applyFill="1" applyBorder="1" applyAlignment="1" applyProtection="1">
      <alignment horizontal="center" vertical="center"/>
      <protection hidden="1"/>
    </xf>
    <xf numFmtId="3" fontId="32" fillId="46" borderId="44" xfId="0" applyNumberFormat="1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Alignment="1" applyProtection="1">
      <alignment vertical="top"/>
      <protection hidden="1"/>
    </xf>
    <xf numFmtId="0" fontId="54" fillId="34" borderId="0" xfId="0" applyFont="1" applyFill="1"/>
    <xf numFmtId="0" fontId="54" fillId="34" borderId="0" xfId="0" applyFont="1" applyFill="1" applyAlignment="1">
      <alignment vertical="center"/>
    </xf>
    <xf numFmtId="0" fontId="55" fillId="34" borderId="0" xfId="0" applyFont="1" applyFill="1" applyAlignment="1" applyProtection="1">
      <alignment horizontal="center" vertical="center"/>
      <protection hidden="1"/>
    </xf>
    <xf numFmtId="0" fontId="54" fillId="34" borderId="0" xfId="0" applyFont="1" applyFill="1" applyAlignment="1" applyProtection="1">
      <alignment horizontal="center" vertical="center"/>
      <protection hidden="1"/>
    </xf>
    <xf numFmtId="165" fontId="32" fillId="33" borderId="10" xfId="0" applyNumberFormat="1" applyFont="1" applyFill="1" applyBorder="1" applyAlignment="1" applyProtection="1">
      <alignment horizontal="center" vertical="center"/>
      <protection locked="0"/>
    </xf>
    <xf numFmtId="3" fontId="25" fillId="54" borderId="72" xfId="0" applyNumberFormat="1" applyFont="1" applyFill="1" applyBorder="1" applyAlignment="1" applyProtection="1">
      <alignment horizontal="center" vertical="center"/>
      <protection hidden="1"/>
    </xf>
    <xf numFmtId="164" fontId="25" fillId="54" borderId="29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37" fillId="33" borderId="0" xfId="0" applyFont="1" applyFill="1" applyAlignment="1" applyProtection="1">
      <alignment horizontal="center" vertical="top"/>
      <protection hidden="1"/>
    </xf>
    <xf numFmtId="0" fontId="25" fillId="33" borderId="0" xfId="0" applyFont="1" applyFill="1" applyAlignment="1" applyProtection="1">
      <alignment horizontal="center" vertical="center"/>
      <protection hidden="1"/>
    </xf>
    <xf numFmtId="0" fontId="28" fillId="33" borderId="0" xfId="0" applyFont="1" applyFill="1" applyAlignment="1" applyProtection="1">
      <alignment horizontal="center" vertical="center" shrinkToFit="1"/>
      <protection hidden="1"/>
    </xf>
    <xf numFmtId="0" fontId="25" fillId="33" borderId="0" xfId="0" applyFont="1" applyFill="1" applyAlignment="1" applyProtection="1">
      <alignment horizontal="left" vertical="center" wrapText="1"/>
      <protection hidden="1"/>
    </xf>
    <xf numFmtId="0" fontId="36" fillId="35" borderId="12" xfId="0" applyFont="1" applyFill="1" applyBorder="1" applyAlignment="1" applyProtection="1">
      <alignment horizontal="center" vertical="top"/>
      <protection hidden="1"/>
    </xf>
    <xf numFmtId="0" fontId="36" fillId="35" borderId="15" xfId="0" applyFont="1" applyFill="1" applyBorder="1" applyAlignment="1" applyProtection="1">
      <alignment horizontal="center" vertical="top"/>
      <protection hidden="1"/>
    </xf>
    <xf numFmtId="0" fontId="36" fillId="35" borderId="13" xfId="0" applyFont="1" applyFill="1" applyBorder="1" applyAlignment="1" applyProtection="1">
      <alignment horizontal="center" vertical="top"/>
      <protection hidden="1"/>
    </xf>
    <xf numFmtId="0" fontId="38" fillId="33" borderId="16" xfId="0" applyFont="1" applyFill="1" applyBorder="1" applyAlignment="1" applyProtection="1">
      <alignment horizontal="center"/>
      <protection hidden="1"/>
    </xf>
    <xf numFmtId="0" fontId="24" fillId="43" borderId="53" xfId="51" applyFont="1" applyFill="1" applyBorder="1" applyAlignment="1">
      <alignment horizontal="center" vertical="center"/>
    </xf>
    <xf numFmtId="0" fontId="24" fillId="43" borderId="54" xfId="51" applyFont="1" applyFill="1" applyBorder="1" applyAlignment="1">
      <alignment horizontal="center" vertical="center"/>
    </xf>
    <xf numFmtId="0" fontId="24" fillId="43" borderId="55" xfId="51" applyFont="1" applyFill="1" applyBorder="1" applyAlignment="1">
      <alignment horizontal="center" vertical="center"/>
    </xf>
    <xf numFmtId="0" fontId="24" fillId="44" borderId="53" xfId="51" applyFont="1" applyFill="1" applyBorder="1" applyAlignment="1">
      <alignment horizontal="center" vertical="center"/>
    </xf>
    <xf numFmtId="0" fontId="24" fillId="44" borderId="54" xfId="51" applyFont="1" applyFill="1" applyBorder="1" applyAlignment="1">
      <alignment horizontal="center" vertical="center"/>
    </xf>
    <xf numFmtId="0" fontId="24" fillId="44" borderId="55" xfId="51" applyFont="1" applyFill="1" applyBorder="1" applyAlignment="1">
      <alignment horizontal="center" vertical="center"/>
    </xf>
    <xf numFmtId="0" fontId="24" fillId="52" borderId="53" xfId="51" applyFont="1" applyFill="1" applyBorder="1" applyAlignment="1">
      <alignment horizontal="center" vertical="center"/>
    </xf>
    <xf numFmtId="0" fontId="24" fillId="52" borderId="54" xfId="51" applyFont="1" applyFill="1" applyBorder="1" applyAlignment="1">
      <alignment horizontal="center" vertical="center"/>
    </xf>
    <xf numFmtId="0" fontId="24" fillId="52" borderId="55" xfId="51" applyFont="1" applyFill="1" applyBorder="1" applyAlignment="1">
      <alignment horizontal="center" vertical="center"/>
    </xf>
    <xf numFmtId="0" fontId="24" fillId="39" borderId="56" xfId="51" applyFont="1" applyFill="1" applyBorder="1" applyAlignment="1">
      <alignment horizontal="center" vertical="center" wrapText="1"/>
    </xf>
    <xf numFmtId="0" fontId="24" fillId="39" borderId="57" xfId="51" applyFont="1" applyFill="1" applyBorder="1" applyAlignment="1">
      <alignment horizontal="center" vertical="center" wrapText="1"/>
    </xf>
    <xf numFmtId="0" fontId="24" fillId="39" borderId="58" xfId="51" applyFont="1" applyFill="1" applyBorder="1" applyAlignment="1">
      <alignment horizontal="center" vertical="center" wrapText="1"/>
    </xf>
    <xf numFmtId="0" fontId="25" fillId="33" borderId="59" xfId="0" applyFont="1" applyFill="1" applyBorder="1" applyAlignment="1" applyProtection="1">
      <alignment vertical="center" wrapText="1"/>
      <protection hidden="1"/>
    </xf>
    <xf numFmtId="0" fontId="25" fillId="33" borderId="46" xfId="0" applyFont="1" applyFill="1" applyBorder="1" applyAlignment="1" applyProtection="1">
      <alignment vertical="center" wrapText="1"/>
      <protection hidden="1"/>
    </xf>
    <xf numFmtId="0" fontId="25" fillId="33" borderId="47" xfId="0" applyFont="1" applyFill="1" applyBorder="1" applyAlignment="1" applyProtection="1">
      <alignment vertical="center" wrapText="1"/>
      <protection hidden="1"/>
    </xf>
    <xf numFmtId="0" fontId="25" fillId="33" borderId="59" xfId="0" applyFont="1" applyFill="1" applyBorder="1" applyAlignment="1" applyProtection="1">
      <alignment horizontal="left" vertical="top" wrapText="1"/>
      <protection hidden="1"/>
    </xf>
    <xf numFmtId="0" fontId="25" fillId="33" borderId="46" xfId="0" applyFont="1" applyFill="1" applyBorder="1" applyAlignment="1" applyProtection="1">
      <alignment horizontal="left" vertical="top"/>
      <protection hidden="1"/>
    </xf>
    <xf numFmtId="0" fontId="25" fillId="33" borderId="47" xfId="0" applyFont="1" applyFill="1" applyBorder="1" applyAlignment="1" applyProtection="1">
      <alignment horizontal="left" vertical="top"/>
      <protection hidden="1"/>
    </xf>
    <xf numFmtId="0" fontId="26" fillId="37" borderId="37" xfId="0" applyFont="1" applyFill="1" applyBorder="1" applyAlignment="1" applyProtection="1">
      <alignment horizontal="left" vertical="center" wrapText="1"/>
      <protection hidden="1"/>
    </xf>
    <xf numFmtId="0" fontId="26" fillId="37" borderId="16" xfId="0" applyFont="1" applyFill="1" applyBorder="1" applyAlignment="1" applyProtection="1">
      <alignment horizontal="left" vertical="center" wrapText="1"/>
      <protection hidden="1"/>
    </xf>
    <xf numFmtId="0" fontId="26" fillId="37" borderId="39" xfId="0" applyFont="1" applyFill="1" applyBorder="1" applyAlignment="1" applyProtection="1">
      <alignment horizontal="left" vertical="center" wrapText="1"/>
      <protection hidden="1"/>
    </xf>
    <xf numFmtId="0" fontId="26" fillId="37" borderId="14" xfId="0" applyFont="1" applyFill="1" applyBorder="1" applyAlignment="1" applyProtection="1">
      <alignment horizontal="left" vertical="center" wrapText="1"/>
      <protection hidden="1"/>
    </xf>
    <xf numFmtId="0" fontId="26" fillId="37" borderId="17" xfId="0" applyFont="1" applyFill="1" applyBorder="1" applyAlignment="1" applyProtection="1">
      <alignment horizontal="left" vertical="center" wrapText="1"/>
      <protection hidden="1"/>
    </xf>
    <xf numFmtId="0" fontId="26" fillId="37" borderId="41" xfId="0" applyFont="1" applyFill="1" applyBorder="1" applyAlignment="1" applyProtection="1">
      <alignment horizontal="left" vertical="center" wrapText="1"/>
      <protection hidden="1"/>
    </xf>
    <xf numFmtId="0" fontId="33" fillId="33" borderId="18" xfId="0" applyFont="1" applyFill="1" applyBorder="1" applyAlignment="1" applyProtection="1">
      <alignment horizontal="left" vertical="center" wrapText="1"/>
      <protection locked="0"/>
    </xf>
    <xf numFmtId="0" fontId="33" fillId="33" borderId="33" xfId="0" applyFont="1" applyFill="1" applyBorder="1" applyAlignment="1" applyProtection="1">
      <alignment horizontal="left" vertical="center" wrapText="1"/>
      <protection locked="0"/>
    </xf>
    <xf numFmtId="0" fontId="33" fillId="33" borderId="19" xfId="0" applyFont="1" applyFill="1" applyBorder="1" applyAlignment="1" applyProtection="1">
      <alignment horizontal="left" vertical="center" wrapText="1"/>
      <protection locked="0"/>
    </xf>
    <xf numFmtId="0" fontId="45" fillId="35" borderId="36" xfId="0" applyFont="1" applyFill="1" applyBorder="1" applyAlignment="1" applyProtection="1">
      <alignment horizontal="left" vertical="center" wrapText="1"/>
      <protection hidden="1"/>
    </xf>
    <xf numFmtId="0" fontId="45" fillId="35" borderId="0" xfId="0" applyFont="1" applyFill="1" applyAlignment="1" applyProtection="1">
      <alignment horizontal="left" vertical="center" wrapText="1"/>
      <protection hidden="1"/>
    </xf>
    <xf numFmtId="0" fontId="45" fillId="35" borderId="28" xfId="0" applyFont="1" applyFill="1" applyBorder="1" applyAlignment="1" applyProtection="1">
      <alignment horizontal="left" vertical="center" wrapText="1"/>
      <protection hidden="1"/>
    </xf>
    <xf numFmtId="0" fontId="45" fillId="35" borderId="21" xfId="0" applyFont="1" applyFill="1" applyBorder="1" applyAlignment="1" applyProtection="1">
      <alignment vertical="center" wrapText="1"/>
      <protection hidden="1"/>
    </xf>
    <xf numFmtId="0" fontId="27" fillId="35" borderId="22" xfId="0" applyFont="1" applyFill="1" applyBorder="1" applyAlignment="1" applyProtection="1">
      <alignment horizontal="center" vertical="center" wrapText="1"/>
      <protection hidden="1"/>
    </xf>
    <xf numFmtId="0" fontId="27" fillId="35" borderId="23" xfId="0" applyFont="1" applyFill="1" applyBorder="1" applyAlignment="1" applyProtection="1">
      <alignment horizontal="center" vertical="center" wrapText="1"/>
      <protection hidden="1"/>
    </xf>
    <xf numFmtId="0" fontId="27" fillId="35" borderId="24" xfId="0" applyFont="1" applyFill="1" applyBorder="1" applyAlignment="1" applyProtection="1">
      <alignment horizontal="center" vertical="center" wrapText="1"/>
      <protection hidden="1"/>
    </xf>
    <xf numFmtId="0" fontId="30" fillId="42" borderId="37" xfId="42" applyFont="1" applyFill="1" applyBorder="1" applyAlignment="1" applyProtection="1">
      <alignment horizontal="left" vertical="center" wrapText="1"/>
      <protection hidden="1"/>
    </xf>
    <xf numFmtId="0" fontId="30" fillId="42" borderId="16" xfId="42" applyFont="1" applyFill="1" applyBorder="1" applyAlignment="1" applyProtection="1">
      <alignment horizontal="left" vertical="center" wrapText="1"/>
      <protection hidden="1"/>
    </xf>
    <xf numFmtId="0" fontId="30" fillId="42" borderId="65" xfId="42" applyFont="1" applyFill="1" applyBorder="1" applyAlignment="1" applyProtection="1">
      <alignment horizontal="left" vertical="center" wrapText="1"/>
      <protection hidden="1"/>
    </xf>
    <xf numFmtId="0" fontId="30" fillId="42" borderId="14" xfId="42" applyFont="1" applyFill="1" applyBorder="1" applyAlignment="1" applyProtection="1">
      <alignment horizontal="left" vertical="center" wrapText="1"/>
      <protection hidden="1"/>
    </xf>
    <xf numFmtId="0" fontId="30" fillId="42" borderId="17" xfId="42" applyFont="1" applyFill="1" applyBorder="1" applyAlignment="1" applyProtection="1">
      <alignment horizontal="left" vertical="center" wrapText="1"/>
      <protection hidden="1"/>
    </xf>
    <xf numFmtId="0" fontId="30" fillId="42" borderId="64" xfId="42" applyFont="1" applyFill="1" applyBorder="1" applyAlignment="1" applyProtection="1">
      <alignment horizontal="left" vertical="center" wrapText="1"/>
      <protection hidden="1"/>
    </xf>
    <xf numFmtId="0" fontId="30" fillId="42" borderId="30" xfId="42" applyFont="1" applyFill="1" applyBorder="1" applyAlignment="1" applyProtection="1">
      <alignment horizontal="left" vertical="center" wrapText="1"/>
      <protection hidden="1"/>
    </xf>
    <xf numFmtId="0" fontId="30" fillId="42" borderId="15" xfId="42" applyFont="1" applyFill="1" applyBorder="1" applyAlignment="1" applyProtection="1">
      <alignment horizontal="left" vertical="center" wrapText="1"/>
      <protection hidden="1"/>
    </xf>
    <xf numFmtId="0" fontId="30" fillId="42" borderId="68" xfId="42" applyFont="1" applyFill="1" applyBorder="1" applyAlignment="1" applyProtection="1">
      <alignment horizontal="left" vertical="center" wrapText="1"/>
      <protection hidden="1"/>
    </xf>
    <xf numFmtId="0" fontId="30" fillId="42" borderId="67" xfId="42" applyFont="1" applyFill="1" applyBorder="1" applyAlignment="1" applyProtection="1">
      <alignment horizontal="left" vertical="center" wrapText="1"/>
      <protection hidden="1"/>
    </xf>
    <xf numFmtId="0" fontId="30" fillId="42" borderId="69" xfId="42" applyFont="1" applyFill="1" applyBorder="1" applyAlignment="1" applyProtection="1">
      <alignment horizontal="left" vertical="center" wrapText="1"/>
      <protection hidden="1"/>
    </xf>
    <xf numFmtId="0" fontId="30" fillId="42" borderId="63" xfId="42" applyFont="1" applyFill="1" applyBorder="1" applyAlignment="1" applyProtection="1">
      <alignment horizontal="left" vertical="center" wrapText="1"/>
      <protection hidden="1"/>
    </xf>
    <xf numFmtId="0" fontId="30" fillId="42" borderId="12" xfId="42" applyFont="1" applyFill="1" applyBorder="1" applyAlignment="1" applyProtection="1">
      <alignment horizontal="left" vertical="center" wrapText="1"/>
      <protection hidden="1"/>
    </xf>
    <xf numFmtId="0" fontId="30" fillId="42" borderId="44" xfId="42" applyFont="1" applyFill="1" applyBorder="1" applyAlignment="1" applyProtection="1">
      <alignment horizontal="left" vertical="center" wrapText="1"/>
      <protection hidden="1"/>
    </xf>
    <xf numFmtId="3" fontId="32" fillId="46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38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46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46" borderId="38" xfId="0" applyNumberFormat="1" applyFont="1" applyFill="1" applyBorder="1" applyAlignment="1" applyProtection="1">
      <alignment horizontal="left" vertical="center" wrapText="1"/>
      <protection hidden="1"/>
    </xf>
    <xf numFmtId="0" fontId="29" fillId="46" borderId="27" xfId="0" applyFont="1" applyFill="1" applyBorder="1" applyAlignment="1" applyProtection="1">
      <alignment horizontal="center" wrapText="1"/>
      <protection hidden="1"/>
    </xf>
    <xf numFmtId="0" fontId="29" fillId="46" borderId="0" xfId="0" applyFont="1" applyFill="1" applyAlignment="1" applyProtection="1">
      <alignment horizontal="center" wrapText="1"/>
      <protection hidden="1"/>
    </xf>
    <xf numFmtId="0" fontId="47" fillId="46" borderId="20" xfId="42" applyFont="1" applyFill="1" applyBorder="1" applyAlignment="1" applyProtection="1">
      <alignment horizontal="center" vertical="center" wrapText="1"/>
      <protection hidden="1"/>
    </xf>
    <xf numFmtId="0" fontId="47" fillId="46" borderId="32" xfId="42" applyFont="1" applyFill="1" applyBorder="1" applyAlignment="1" applyProtection="1">
      <alignment horizontal="center" vertical="center" wrapText="1"/>
      <protection hidden="1"/>
    </xf>
    <xf numFmtId="0" fontId="47" fillId="46" borderId="38" xfId="42" applyFont="1" applyFill="1" applyBorder="1" applyAlignment="1" applyProtection="1">
      <alignment horizontal="center" vertical="center" wrapText="1"/>
      <protection hidden="1"/>
    </xf>
    <xf numFmtId="0" fontId="32" fillId="46" borderId="20" xfId="0" applyFont="1" applyFill="1" applyBorder="1" applyAlignment="1" applyProtection="1">
      <alignment horizontal="center" vertical="center" wrapText="1"/>
      <protection hidden="1"/>
    </xf>
    <xf numFmtId="0" fontId="32" fillId="46" borderId="32" xfId="0" applyFont="1" applyFill="1" applyBorder="1" applyAlignment="1" applyProtection="1">
      <alignment horizontal="center" vertical="center" wrapText="1"/>
      <protection hidden="1"/>
    </xf>
    <xf numFmtId="0" fontId="32" fillId="46" borderId="38" xfId="0" applyFont="1" applyFill="1" applyBorder="1" applyAlignment="1" applyProtection="1">
      <alignment horizontal="center" vertical="center" wrapText="1"/>
      <protection hidden="1"/>
    </xf>
    <xf numFmtId="0" fontId="25" fillId="47" borderId="15" xfId="0" applyFont="1" applyFill="1" applyBorder="1" applyAlignment="1" applyProtection="1">
      <alignment horizontal="left" vertical="center" wrapText="1"/>
      <protection hidden="1"/>
    </xf>
    <xf numFmtId="0" fontId="25" fillId="47" borderId="42" xfId="0" applyFont="1" applyFill="1" applyBorder="1" applyAlignment="1" applyProtection="1">
      <alignment horizontal="left" vertical="center" wrapText="1"/>
      <protection hidden="1"/>
    </xf>
    <xf numFmtId="0" fontId="25" fillId="48" borderId="15" xfId="0" applyFont="1" applyFill="1" applyBorder="1" applyAlignment="1" applyProtection="1">
      <alignment horizontal="left" vertical="center" wrapText="1"/>
      <protection hidden="1"/>
    </xf>
    <xf numFmtId="0" fontId="29" fillId="40" borderId="27" xfId="0" applyFont="1" applyFill="1" applyBorder="1" applyAlignment="1" applyProtection="1">
      <alignment horizontal="center" vertical="top" wrapText="1"/>
      <protection hidden="1"/>
    </xf>
    <xf numFmtId="0" fontId="29" fillId="40" borderId="0" xfId="0" applyFont="1" applyFill="1" applyAlignment="1" applyProtection="1">
      <alignment horizontal="center" vertical="top" wrapText="1"/>
      <protection hidden="1"/>
    </xf>
    <xf numFmtId="3" fontId="32" fillId="40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38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40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40" borderId="38" xfId="0" applyNumberFormat="1" applyFont="1" applyFill="1" applyBorder="1" applyAlignment="1" applyProtection="1">
      <alignment horizontal="center" vertical="center" wrapText="1"/>
      <protection hidden="1"/>
    </xf>
    <xf numFmtId="0" fontId="32" fillId="40" borderId="20" xfId="0" applyFont="1" applyFill="1" applyBorder="1" applyAlignment="1" applyProtection="1">
      <alignment horizontal="center" vertical="center" wrapText="1"/>
      <protection hidden="1"/>
    </xf>
    <xf numFmtId="0" fontId="32" fillId="40" borderId="32" xfId="0" applyFont="1" applyFill="1" applyBorder="1" applyAlignment="1" applyProtection="1">
      <alignment horizontal="center" vertical="center" wrapText="1"/>
      <protection hidden="1"/>
    </xf>
    <xf numFmtId="0" fontId="32" fillId="40" borderId="38" xfId="0" applyFont="1" applyFill="1" applyBorder="1" applyAlignment="1" applyProtection="1">
      <alignment horizontal="center" vertical="center" wrapText="1"/>
      <protection hidden="1"/>
    </xf>
    <xf numFmtId="0" fontId="47" fillId="40" borderId="20" xfId="42" applyFont="1" applyFill="1" applyBorder="1" applyAlignment="1" applyProtection="1">
      <alignment horizontal="center" vertical="center" wrapText="1"/>
      <protection hidden="1"/>
    </xf>
    <xf numFmtId="0" fontId="47" fillId="40" borderId="32" xfId="42" applyFont="1" applyFill="1" applyBorder="1" applyAlignment="1" applyProtection="1">
      <alignment horizontal="center" vertical="center" wrapText="1"/>
      <protection hidden="1"/>
    </xf>
    <xf numFmtId="0" fontId="47" fillId="40" borderId="38" xfId="42" applyFont="1" applyFill="1" applyBorder="1" applyAlignment="1" applyProtection="1">
      <alignment horizontal="center" vertical="center" wrapText="1"/>
      <protection hidden="1"/>
    </xf>
    <xf numFmtId="0" fontId="25" fillId="51" borderId="15" xfId="0" applyFont="1" applyFill="1" applyBorder="1" applyAlignment="1" applyProtection="1">
      <alignment horizontal="left" vertical="center" wrapText="1"/>
      <protection hidden="1"/>
    </xf>
    <xf numFmtId="0" fontId="25" fillId="51" borderId="44" xfId="0" applyFont="1" applyFill="1" applyBorder="1" applyAlignment="1" applyProtection="1">
      <alignment horizontal="left" vertical="center" wrapText="1"/>
      <protection hidden="1"/>
    </xf>
    <xf numFmtId="3" fontId="32" fillId="50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50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50" borderId="38" xfId="0" applyNumberFormat="1" applyFont="1" applyFill="1" applyBorder="1" applyAlignment="1" applyProtection="1">
      <alignment horizontal="left" vertical="center" wrapText="1"/>
      <protection hidden="1"/>
    </xf>
    <xf numFmtId="0" fontId="25" fillId="51" borderId="42" xfId="0" applyFont="1" applyFill="1" applyBorder="1" applyAlignment="1" applyProtection="1">
      <alignment horizontal="left" vertical="center" wrapText="1"/>
      <protection hidden="1"/>
    </xf>
    <xf numFmtId="0" fontId="25" fillId="51" borderId="45" xfId="0" applyFont="1" applyFill="1" applyBorder="1" applyAlignment="1" applyProtection="1">
      <alignment horizontal="left" vertical="center" wrapText="1"/>
      <protection hidden="1"/>
    </xf>
    <xf numFmtId="0" fontId="47" fillId="49" borderId="22" xfId="42" applyFont="1" applyFill="1" applyBorder="1" applyAlignment="1" applyProtection="1">
      <alignment horizontal="center" vertical="center" wrapText="1"/>
      <protection hidden="1"/>
    </xf>
    <xf numFmtId="0" fontId="47" fillId="49" borderId="24" xfId="42" applyFont="1" applyFill="1" applyBorder="1" applyAlignment="1" applyProtection="1">
      <alignment horizontal="center" vertical="center" wrapText="1"/>
      <protection hidden="1"/>
    </xf>
    <xf numFmtId="0" fontId="47" fillId="49" borderId="27" xfId="42" applyFont="1" applyFill="1" applyBorder="1" applyAlignment="1" applyProtection="1">
      <alignment horizontal="center" vertical="center" wrapText="1"/>
      <protection hidden="1"/>
    </xf>
    <xf numFmtId="0" fontId="47" fillId="49" borderId="28" xfId="42" applyFont="1" applyFill="1" applyBorder="1" applyAlignment="1" applyProtection="1">
      <alignment horizontal="center" vertical="center" wrapText="1"/>
      <protection hidden="1"/>
    </xf>
    <xf numFmtId="0" fontId="47" fillId="49" borderId="25" xfId="42" applyFont="1" applyFill="1" applyBorder="1" applyAlignment="1" applyProtection="1">
      <alignment horizontal="center" vertical="center" wrapText="1"/>
      <protection hidden="1"/>
    </xf>
    <xf numFmtId="0" fontId="47" fillId="49" borderId="31" xfId="42" applyFont="1" applyFill="1" applyBorder="1" applyAlignment="1" applyProtection="1">
      <alignment horizontal="center" vertical="center" wrapText="1"/>
      <protection hidden="1"/>
    </xf>
    <xf numFmtId="0" fontId="29" fillId="50" borderId="27" xfId="0" applyFont="1" applyFill="1" applyBorder="1" applyAlignment="1" applyProtection="1">
      <alignment horizontal="center" vertical="top" wrapText="1"/>
      <protection hidden="1"/>
    </xf>
    <xf numFmtId="0" fontId="29" fillId="50" borderId="0" xfId="0" applyFont="1" applyFill="1" applyAlignment="1" applyProtection="1">
      <alignment horizontal="center" vertical="top" wrapText="1"/>
      <protection hidden="1"/>
    </xf>
    <xf numFmtId="0" fontId="29" fillId="50" borderId="28" xfId="0" applyFont="1" applyFill="1" applyBorder="1" applyAlignment="1" applyProtection="1">
      <alignment horizontal="center" vertical="top" wrapText="1"/>
      <protection hidden="1"/>
    </xf>
    <xf numFmtId="3" fontId="32" fillId="50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50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50" borderId="38" xfId="0" applyNumberFormat="1" applyFont="1" applyFill="1" applyBorder="1" applyAlignment="1" applyProtection="1">
      <alignment horizontal="center" vertical="center" wrapText="1"/>
      <protection hidden="1"/>
    </xf>
    <xf numFmtId="0" fontId="32" fillId="50" borderId="20" xfId="0" applyFont="1" applyFill="1" applyBorder="1" applyAlignment="1" applyProtection="1">
      <alignment horizontal="center" vertical="center" wrapText="1"/>
      <protection hidden="1"/>
    </xf>
    <xf numFmtId="0" fontId="32" fillId="50" borderId="32" xfId="0" applyFont="1" applyFill="1" applyBorder="1" applyAlignment="1" applyProtection="1">
      <alignment horizontal="center" vertical="center" wrapText="1"/>
      <protection hidden="1"/>
    </xf>
    <xf numFmtId="0" fontId="32" fillId="50" borderId="38" xfId="0" applyFont="1" applyFill="1" applyBorder="1" applyAlignment="1" applyProtection="1">
      <alignment horizontal="center" vertical="center" wrapText="1"/>
      <protection hidden="1"/>
    </xf>
    <xf numFmtId="0" fontId="47" fillId="50" borderId="20" xfId="42" applyFont="1" applyFill="1" applyBorder="1" applyAlignment="1" applyProtection="1">
      <alignment horizontal="center" vertical="center" wrapText="1"/>
      <protection hidden="1"/>
    </xf>
    <xf numFmtId="0" fontId="47" fillId="50" borderId="32" xfId="42" applyFont="1" applyFill="1" applyBorder="1" applyAlignment="1" applyProtection="1">
      <alignment horizontal="center" vertical="center" wrapText="1"/>
      <protection hidden="1"/>
    </xf>
    <xf numFmtId="0" fontId="47" fillId="50" borderId="38" xfId="42" applyFont="1" applyFill="1" applyBorder="1" applyAlignment="1" applyProtection="1">
      <alignment horizontal="center" vertical="center" wrapText="1"/>
      <protection hidden="1"/>
    </xf>
    <xf numFmtId="0" fontId="25" fillId="41" borderId="15" xfId="0" applyFont="1" applyFill="1" applyBorder="1" applyAlignment="1" applyProtection="1">
      <alignment horizontal="left" vertical="center" wrapText="1"/>
      <protection hidden="1"/>
    </xf>
    <xf numFmtId="0" fontId="25" fillId="41" borderId="44" xfId="0" applyFont="1" applyFill="1" applyBorder="1" applyAlignment="1" applyProtection="1">
      <alignment horizontal="left" vertical="center" wrapText="1"/>
      <protection hidden="1"/>
    </xf>
    <xf numFmtId="0" fontId="32" fillId="36" borderId="20" xfId="0" applyFont="1" applyFill="1" applyBorder="1" applyAlignment="1" applyProtection="1">
      <alignment horizontal="center" vertical="center" wrapText="1"/>
      <protection hidden="1"/>
    </xf>
    <xf numFmtId="0" fontId="32" fillId="36" borderId="32" xfId="0" applyFont="1" applyFill="1" applyBorder="1" applyAlignment="1" applyProtection="1">
      <alignment horizontal="center" vertical="center" wrapText="1"/>
      <protection hidden="1"/>
    </xf>
    <xf numFmtId="0" fontId="32" fillId="36" borderId="38" xfId="0" applyFont="1" applyFill="1" applyBorder="1" applyAlignment="1" applyProtection="1">
      <alignment horizontal="center" vertical="center" wrapText="1"/>
      <protection hidden="1"/>
    </xf>
    <xf numFmtId="0" fontId="47" fillId="36" borderId="20" xfId="42" applyFont="1" applyFill="1" applyBorder="1" applyAlignment="1" applyProtection="1">
      <alignment horizontal="center" vertical="center" wrapText="1"/>
      <protection hidden="1"/>
    </xf>
    <xf numFmtId="0" fontId="47" fillId="36" borderId="32" xfId="42" applyFont="1" applyFill="1" applyBorder="1" applyAlignment="1" applyProtection="1">
      <alignment horizontal="center" vertical="center" wrapText="1"/>
      <protection hidden="1"/>
    </xf>
    <xf numFmtId="0" fontId="47" fillId="36" borderId="38" xfId="42" applyFont="1" applyFill="1" applyBorder="1" applyAlignment="1" applyProtection="1">
      <alignment horizontal="center" vertical="center" wrapText="1"/>
      <protection hidden="1"/>
    </xf>
    <xf numFmtId="3" fontId="32" fillId="36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36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36" borderId="38" xfId="0" applyNumberFormat="1" applyFont="1" applyFill="1" applyBorder="1" applyAlignment="1" applyProtection="1">
      <alignment horizontal="left" vertical="center" wrapText="1"/>
      <protection hidden="1"/>
    </xf>
    <xf numFmtId="0" fontId="25" fillId="41" borderId="42" xfId="0" applyFont="1" applyFill="1" applyBorder="1" applyAlignment="1" applyProtection="1">
      <alignment horizontal="left" vertical="center" wrapText="1"/>
      <protection hidden="1"/>
    </xf>
    <xf numFmtId="0" fontId="25" fillId="41" borderId="45" xfId="0" applyFont="1" applyFill="1" applyBorder="1" applyAlignment="1" applyProtection="1">
      <alignment horizontal="left" vertical="center" wrapText="1"/>
      <protection hidden="1"/>
    </xf>
    <xf numFmtId="0" fontId="29" fillId="36" borderId="27" xfId="0" applyFont="1" applyFill="1" applyBorder="1" applyAlignment="1" applyProtection="1">
      <alignment horizontal="center" vertical="top" wrapText="1"/>
      <protection hidden="1"/>
    </xf>
    <xf numFmtId="0" fontId="29" fillId="36" borderId="0" xfId="0" applyFont="1" applyFill="1" applyAlignment="1" applyProtection="1">
      <alignment horizontal="center" vertical="top" wrapText="1"/>
      <protection hidden="1"/>
    </xf>
    <xf numFmtId="0" fontId="29" fillId="36" borderId="28" xfId="0" applyFont="1" applyFill="1" applyBorder="1" applyAlignment="1" applyProtection="1">
      <alignment horizontal="center" vertical="top" wrapText="1"/>
      <protection hidden="1"/>
    </xf>
    <xf numFmtId="3" fontId="32" fillId="36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36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36" borderId="38" xfId="0" applyNumberFormat="1" applyFont="1" applyFill="1" applyBorder="1" applyAlignment="1" applyProtection="1">
      <alignment horizontal="center" vertical="center" wrapText="1"/>
      <protection hidden="1"/>
    </xf>
  </cellXfs>
  <cellStyles count="5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 xr:uid="{00000000-0005-0000-0000-00001D000000}"/>
    <cellStyle name="Neutrální" xfId="8" builtinId="28" customBuiltin="1"/>
    <cellStyle name="Normální" xfId="0" builtinId="0"/>
    <cellStyle name="Normální 2" xfId="43" xr:uid="{00000000-0005-0000-0000-000020000000}"/>
    <cellStyle name="normální 2 2" xfId="47" xr:uid="{00000000-0005-0000-0000-000021000000}"/>
    <cellStyle name="Normální 2 3" xfId="46" xr:uid="{00000000-0005-0000-0000-000022000000}"/>
    <cellStyle name="Normální 2 4" xfId="49" xr:uid="{00000000-0005-0000-0000-000023000000}"/>
    <cellStyle name="Normální 2 5" xfId="50" xr:uid="{00000000-0005-0000-0000-000024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8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CE292"/>
      <color rgb="FFF5FEA4"/>
      <color rgb="FFD2ECB6"/>
      <color rgb="FFEBF6FF"/>
      <color rgb="FFFAB900"/>
      <color rgb="FFFF6161"/>
      <color rgb="FFFF5B5B"/>
      <color rgb="FFCCCCFF"/>
      <color rgb="FFFF8585"/>
      <color rgb="FFFF52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458778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623F396-FEB0-46F9-A1F8-BE1E896D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402112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45"/>
  <sheetViews>
    <sheetView tabSelected="1" zoomScaleNormal="100" workbookViewId="0">
      <selection activeCell="B8" sqref="B8:P8"/>
    </sheetView>
  </sheetViews>
  <sheetFormatPr defaultColWidth="9.21875" defaultRowHeight="13.8" x14ac:dyDescent="0.25"/>
  <cols>
    <col min="1" max="1" width="2.44140625" style="40" customWidth="1"/>
    <col min="2" max="2" width="10.21875" style="40" customWidth="1"/>
    <col min="3" max="3" width="8.44140625" style="40" customWidth="1"/>
    <col min="4" max="4" width="7.44140625" style="40" customWidth="1"/>
    <col min="5" max="5" width="12" style="40" customWidth="1"/>
    <col min="6" max="6" width="6.5546875" style="40" customWidth="1"/>
    <col min="7" max="7" width="8.77734375" style="40" customWidth="1"/>
    <col min="8" max="8" width="8.44140625" style="40" customWidth="1"/>
    <col min="9" max="11" width="8.77734375" style="40" customWidth="1"/>
    <col min="12" max="12" width="5.77734375" style="40" customWidth="1"/>
    <col min="13" max="13" width="1.77734375" style="40" customWidth="1"/>
    <col min="14" max="14" width="9.21875" style="40" customWidth="1"/>
    <col min="15" max="15" width="13.77734375" style="40" customWidth="1"/>
    <col min="16" max="16" width="12" style="40" customWidth="1"/>
    <col min="17" max="16384" width="9.21875" style="40"/>
  </cols>
  <sheetData>
    <row r="6" spans="2:16" ht="15.75" customHeight="1" x14ac:dyDescent="0.25">
      <c r="H6" s="317" t="s">
        <v>39</v>
      </c>
      <c r="I6" s="317"/>
      <c r="J6" s="317"/>
      <c r="K6" s="317"/>
      <c r="L6" s="317"/>
    </row>
    <row r="7" spans="2:16" ht="7.5" customHeight="1" x14ac:dyDescent="0.25"/>
    <row r="8" spans="2:16" ht="39.6" x14ac:dyDescent="0.25">
      <c r="B8" s="318" t="s">
        <v>40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</row>
    <row r="9" spans="2:16" ht="20.399999999999999" x14ac:dyDescent="0.25">
      <c r="B9" s="320" t="s">
        <v>112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2:16" ht="11.25" customHeight="1" x14ac:dyDescent="0.25"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</row>
    <row r="11" spans="2:16" ht="144" customHeight="1" x14ac:dyDescent="0.25">
      <c r="B11" s="321" t="s">
        <v>58</v>
      </c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</row>
    <row r="12" spans="2:16" ht="24.6" x14ac:dyDescent="0.25">
      <c r="B12" s="322" t="s">
        <v>0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4"/>
    </row>
    <row r="13" spans="2:16" s="175" customFormat="1" ht="19.05" customHeight="1" x14ac:dyDescent="0.35">
      <c r="B13" s="176" t="s">
        <v>2</v>
      </c>
      <c r="C13" s="177" t="s">
        <v>59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8"/>
    </row>
    <row r="14" spans="2:16" s="175" customFormat="1" ht="19.05" customHeight="1" x14ac:dyDescent="0.35">
      <c r="B14" s="176" t="s">
        <v>3</v>
      </c>
      <c r="C14" s="177" t="s">
        <v>113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</row>
    <row r="15" spans="2:16" s="175" customFormat="1" ht="19.05" customHeight="1" x14ac:dyDescent="0.35">
      <c r="B15" s="176" t="s">
        <v>1</v>
      </c>
      <c r="C15" s="177" t="s">
        <v>60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</row>
    <row r="16" spans="2:16" s="179" customFormat="1" ht="32.25" customHeight="1" x14ac:dyDescent="0.3">
      <c r="B16" s="176" t="s">
        <v>9</v>
      </c>
      <c r="C16" s="338" t="s">
        <v>116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40"/>
    </row>
    <row r="17" spans="2:16" s="175" customFormat="1" ht="19.05" customHeight="1" x14ac:dyDescent="0.35">
      <c r="B17" s="176" t="s">
        <v>11</v>
      </c>
      <c r="C17" s="200" t="s">
        <v>72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8"/>
    </row>
    <row r="18" spans="2:16" s="175" customFormat="1" ht="35.1" customHeight="1" x14ac:dyDescent="0.35">
      <c r="B18" s="176" t="s">
        <v>14</v>
      </c>
      <c r="C18" s="338" t="s">
        <v>61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40"/>
    </row>
    <row r="19" spans="2:16" s="175" customFormat="1" ht="32.25" customHeight="1" x14ac:dyDescent="0.35">
      <c r="B19" s="176" t="s">
        <v>15</v>
      </c>
      <c r="C19" s="341" t="s">
        <v>115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3"/>
    </row>
    <row r="20" spans="2:16" s="309" customFormat="1" ht="30.75" customHeight="1" x14ac:dyDescent="0.3">
      <c r="B20" s="176" t="s">
        <v>16</v>
      </c>
      <c r="C20" s="341" t="s">
        <v>117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3"/>
    </row>
    <row r="21" spans="2:16" s="175" customFormat="1" ht="19.5" customHeight="1" x14ac:dyDescent="0.35">
      <c r="B21" s="176" t="s">
        <v>18</v>
      </c>
      <c r="C21" s="201" t="s">
        <v>73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1"/>
    </row>
    <row r="22" spans="2:16" s="175" customFormat="1" ht="19.05" customHeight="1" x14ac:dyDescent="0.35">
      <c r="B22" s="176" t="s">
        <v>114</v>
      </c>
      <c r="C22" s="177" t="s">
        <v>62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8"/>
    </row>
    <row r="23" spans="2:16" s="175" customFormat="1" ht="19.05" customHeight="1" x14ac:dyDescent="0.35">
      <c r="B23" s="182" t="s">
        <v>125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8"/>
    </row>
    <row r="24" spans="2:16" s="175" customFormat="1" ht="19.05" customHeight="1" x14ac:dyDescent="0.35">
      <c r="B24" s="176"/>
      <c r="C24" s="177" t="s">
        <v>126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8"/>
    </row>
    <row r="25" spans="2:16" s="175" customFormat="1" ht="19.05" customHeight="1" x14ac:dyDescent="0.35">
      <c r="B25" s="176"/>
      <c r="C25" s="177" t="s">
        <v>127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8"/>
    </row>
    <row r="26" spans="2:16" s="175" customFormat="1" ht="19.05" customHeight="1" x14ac:dyDescent="0.35">
      <c r="B26" s="176"/>
      <c r="C26" s="177" t="s">
        <v>128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8"/>
    </row>
    <row r="27" spans="2:16" s="175" customFormat="1" ht="19.05" customHeight="1" x14ac:dyDescent="0.35">
      <c r="B27" s="182" t="s">
        <v>63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8"/>
    </row>
    <row r="28" spans="2:16" s="175" customFormat="1" ht="19.05" customHeight="1" x14ac:dyDescent="0.35">
      <c r="B28" s="176"/>
      <c r="C28" s="177" t="s">
        <v>12</v>
      </c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8"/>
    </row>
    <row r="29" spans="2:16" s="175" customFormat="1" ht="19.05" customHeight="1" x14ac:dyDescent="0.35">
      <c r="B29" s="176"/>
      <c r="C29" s="177" t="s">
        <v>122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8"/>
    </row>
    <row r="30" spans="2:16" s="175" customFormat="1" ht="19.05" customHeight="1" x14ac:dyDescent="0.35">
      <c r="B30" s="183"/>
      <c r="C30" s="184" t="s">
        <v>10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5"/>
    </row>
    <row r="32" spans="2:16" ht="30.75" customHeight="1" x14ac:dyDescent="0.25"/>
    <row r="33" spans="2:16" ht="24" customHeight="1" x14ac:dyDescent="0.35">
      <c r="B33" s="41"/>
      <c r="C33" s="325" t="s">
        <v>57</v>
      </c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42"/>
    </row>
    <row r="34" spans="2:16" ht="14.25" customHeight="1" x14ac:dyDescent="0.25">
      <c r="B34" s="43"/>
      <c r="P34" s="44"/>
    </row>
    <row r="35" spans="2:16" ht="30" customHeight="1" x14ac:dyDescent="0.25">
      <c r="B35" s="43"/>
      <c r="C35" s="326" t="s">
        <v>21</v>
      </c>
      <c r="D35" s="327"/>
      <c r="E35" s="327"/>
      <c r="F35" s="327"/>
      <c r="G35" s="327"/>
      <c r="H35" s="328"/>
      <c r="J35" s="329" t="s">
        <v>22</v>
      </c>
      <c r="K35" s="330"/>
      <c r="L35" s="330"/>
      <c r="M35" s="330"/>
      <c r="N35" s="330"/>
      <c r="O35" s="331"/>
      <c r="P35" s="44"/>
    </row>
    <row r="36" spans="2:16" ht="19.5" customHeight="1" x14ac:dyDescent="0.25">
      <c r="B36" s="43"/>
      <c r="P36" s="44"/>
    </row>
    <row r="37" spans="2:16" ht="30" customHeight="1" x14ac:dyDescent="0.25">
      <c r="B37" s="43"/>
      <c r="C37" s="335" t="s">
        <v>31</v>
      </c>
      <c r="D37" s="336"/>
      <c r="E37" s="336"/>
      <c r="F37" s="336"/>
      <c r="G37" s="336"/>
      <c r="H37" s="337"/>
      <c r="J37" s="332" t="s">
        <v>29</v>
      </c>
      <c r="K37" s="333"/>
      <c r="L37" s="333"/>
      <c r="M37" s="333"/>
      <c r="N37" s="333"/>
      <c r="O37" s="334"/>
      <c r="P37" s="44"/>
    </row>
    <row r="38" spans="2:16" ht="14.25" customHeight="1" x14ac:dyDescent="0.25">
      <c r="B38" s="43"/>
      <c r="P38" s="44"/>
    </row>
    <row r="39" spans="2:16" ht="6.75" customHeight="1" x14ac:dyDescent="0.25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</row>
    <row r="40" spans="2:16" x14ac:dyDescent="0.25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2:16" ht="9" customHeight="1" x14ac:dyDescent="0.25"/>
    <row r="45" spans="2:16" ht="14.25" customHeight="1" x14ac:dyDescent="0.25"/>
  </sheetData>
  <sheetProtection algorithmName="SHA-512" hashValue="f5B0USdyTkSEFctPy8Trq13dzidL4ddMA2ccgY9RWi4JG09xZoHGALLfELVz6ACQxo0i93OpXwJlmaIdrOFHDA==" saltValue="YE9W+Pi31bR/tLTPzqCIaQ==" spinCount="100000" sheet="1" objects="1" scenarios="1" autoFilter="0"/>
  <mergeCells count="15">
    <mergeCell ref="B12:P12"/>
    <mergeCell ref="C33:O33"/>
    <mergeCell ref="C35:H35"/>
    <mergeCell ref="J35:O35"/>
    <mergeCell ref="J37:O37"/>
    <mergeCell ref="C37:H37"/>
    <mergeCell ref="C16:P16"/>
    <mergeCell ref="C18:P18"/>
    <mergeCell ref="C19:P19"/>
    <mergeCell ref="C20:P20"/>
    <mergeCell ref="H6:L6"/>
    <mergeCell ref="B8:P8"/>
    <mergeCell ref="B10:P10"/>
    <mergeCell ref="B9:P9"/>
    <mergeCell ref="B11:P11"/>
  </mergeCells>
  <phoneticPr fontId="51" type="noConversion"/>
  <hyperlinks>
    <hyperlink ref="C35:H35" location="SŠ!A1" display="Střední škola" xr:uid="{00000000-0004-0000-0000-000000000000}"/>
    <hyperlink ref="J35:O35" location="VOŠ!A1" display="Vyšší odborná škola" xr:uid="{00000000-0004-0000-0000-000001000000}"/>
    <hyperlink ref="C37:H37" location="DM!A1" display="Domov mládeže " xr:uid="{00000000-0004-0000-0000-000002000000}"/>
    <hyperlink ref="J37:O37" location="INT!A1" display="Internát" xr:uid="{00000000-0004-0000-0000-000003000000}"/>
  </hyperlinks>
  <pageMargins left="0.70866141732283472" right="0.66929133858267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0F8D-F09E-4DEC-AF23-B054DC6D642F}">
  <dimension ref="A1:N26"/>
  <sheetViews>
    <sheetView workbookViewId="0">
      <selection activeCell="D3" sqref="D3:I3"/>
    </sheetView>
  </sheetViews>
  <sheetFormatPr defaultColWidth="9.21875" defaultRowHeight="15" x14ac:dyDescent="0.35"/>
  <cols>
    <col min="1" max="1" width="1.6640625" style="11" customWidth="1"/>
    <col min="2" max="2" width="14.77734375" style="4" customWidth="1"/>
    <col min="3" max="3" width="4.5546875" style="2" customWidth="1"/>
    <col min="4" max="4" width="5" style="2" customWidth="1"/>
    <col min="5" max="5" width="9.77734375" style="2" customWidth="1"/>
    <col min="6" max="6" width="18.5546875" style="2" customWidth="1"/>
    <col min="7" max="7" width="1.6640625" style="2" customWidth="1"/>
    <col min="8" max="8" width="21.77734375" style="2" customWidth="1"/>
    <col min="9" max="9" width="1.6640625" style="2" customWidth="1"/>
    <col min="10" max="10" width="21" style="2" customWidth="1"/>
    <col min="11" max="11" width="1.6640625" style="2" customWidth="1"/>
    <col min="12" max="12" width="24.44140625" style="11" customWidth="1"/>
    <col min="13" max="13" width="7.21875" style="11" customWidth="1"/>
    <col min="14" max="14" width="9.21875" style="116"/>
    <col min="15" max="16384" width="9.21875" style="2"/>
  </cols>
  <sheetData>
    <row r="1" spans="1:14" s="11" customFormat="1" ht="10.050000000000001" customHeight="1" thickBot="1" x14ac:dyDescent="0.4">
      <c r="B1" s="50"/>
      <c r="N1" s="116"/>
    </row>
    <row r="2" spans="1:14" s="163" customFormat="1" ht="17.399999999999999" thickBot="1" x14ac:dyDescent="0.45">
      <c r="A2" s="246"/>
      <c r="B2" s="208"/>
      <c r="C2" s="209"/>
      <c r="D2" s="209"/>
      <c r="E2" s="23"/>
      <c r="F2" s="23"/>
      <c r="G2" s="23"/>
      <c r="H2" s="23"/>
      <c r="I2" s="23"/>
      <c r="J2" s="23"/>
      <c r="K2" s="23"/>
      <c r="L2" s="23"/>
      <c r="M2" s="210"/>
      <c r="N2" s="310"/>
    </row>
    <row r="3" spans="1:14" s="211" customFormat="1" ht="33.75" customHeight="1" thickBot="1" x14ac:dyDescent="0.35">
      <c r="A3" s="247"/>
      <c r="B3" s="212" t="s">
        <v>75</v>
      </c>
      <c r="C3" s="213"/>
      <c r="D3" s="350"/>
      <c r="E3" s="351"/>
      <c r="F3" s="351"/>
      <c r="G3" s="351"/>
      <c r="H3" s="351"/>
      <c r="I3" s="352"/>
      <c r="J3" s="214" t="s">
        <v>76</v>
      </c>
      <c r="K3" s="219"/>
      <c r="L3" s="248"/>
      <c r="M3" s="215"/>
      <c r="N3" s="311"/>
    </row>
    <row r="4" spans="1:14" s="163" customFormat="1" ht="17.399999999999999" thickBot="1" x14ac:dyDescent="0.45">
      <c r="A4" s="246"/>
      <c r="B4" s="216"/>
      <c r="C4" s="169"/>
      <c r="D4" s="169"/>
      <c r="E4" s="217"/>
      <c r="F4" s="217"/>
      <c r="G4" s="217"/>
      <c r="H4" s="217"/>
      <c r="I4" s="217"/>
      <c r="J4" s="217"/>
      <c r="K4" s="217"/>
      <c r="L4" s="217"/>
      <c r="M4" s="218"/>
      <c r="N4" s="310"/>
    </row>
    <row r="5" spans="1:14" s="11" customFormat="1" ht="10.050000000000001" customHeight="1" thickBot="1" x14ac:dyDescent="0.4">
      <c r="B5" s="50"/>
      <c r="N5" s="116"/>
    </row>
    <row r="6" spans="1:14" ht="13.95" customHeight="1" x14ac:dyDescent="0.35">
      <c r="B6" s="22"/>
      <c r="C6" s="23"/>
      <c r="D6" s="23"/>
      <c r="E6" s="23"/>
      <c r="F6" s="23"/>
      <c r="G6" s="24"/>
      <c r="H6" s="24"/>
      <c r="I6" s="24"/>
      <c r="J6" s="25"/>
      <c r="K6" s="26"/>
      <c r="L6" s="27"/>
      <c r="M6" s="28"/>
    </row>
    <row r="7" spans="1:14" ht="34.5" customHeight="1" x14ac:dyDescent="0.6">
      <c r="B7" s="49" t="s">
        <v>20</v>
      </c>
      <c r="C7" s="166"/>
      <c r="D7" s="166"/>
      <c r="E7" s="29"/>
      <c r="F7" s="31" t="s">
        <v>4</v>
      </c>
      <c r="G7" s="166"/>
      <c r="H7" s="31" t="s">
        <v>5</v>
      </c>
      <c r="I7" s="166"/>
      <c r="J7" s="31" t="s">
        <v>19</v>
      </c>
      <c r="K7" s="353" t="str">
        <f>IF(J8&lt;F8,"Celkový požadavek je nižší, než hranice minimální dotace 100 000 Kč","")</f>
        <v/>
      </c>
      <c r="L7" s="354"/>
      <c r="M7" s="355"/>
    </row>
    <row r="8" spans="1:14" ht="31.5" customHeight="1" x14ac:dyDescent="0.4">
      <c r="B8" s="30"/>
      <c r="C8" s="167"/>
      <c r="D8" s="166"/>
      <c r="E8" s="166"/>
      <c r="F8" s="32">
        <f>IF(SŠ!E5+SŠ!F5+VOŠ!E5+VOŠ!F5+DM!E5+INT!E5&gt;0,100000,0)</f>
        <v>0</v>
      </c>
      <c r="G8" s="166"/>
      <c r="H8" s="32">
        <f>SŠ!I5+VOŠ!G5+DM!G5+INT!G5</f>
        <v>0</v>
      </c>
      <c r="I8" s="166"/>
      <c r="J8" s="32">
        <f>SŠ!N7+VOŠ!L7+DM!L7+INT!L7</f>
        <v>0</v>
      </c>
      <c r="K8" s="353" t="str">
        <f>IF(J8&gt;H8,"Celkový požadavek překročil maximální možnou dotaci.","")</f>
        <v/>
      </c>
      <c r="L8" s="354"/>
      <c r="M8" s="355"/>
    </row>
    <row r="9" spans="1:14" s="1" customFormat="1" ht="13.95" customHeight="1" thickBot="1" x14ac:dyDescent="0.45">
      <c r="A9" s="12"/>
      <c r="B9" s="168"/>
      <c r="C9" s="169"/>
      <c r="D9" s="33"/>
      <c r="E9" s="170"/>
      <c r="F9" s="170"/>
      <c r="G9" s="356"/>
      <c r="H9" s="356"/>
      <c r="I9" s="356"/>
      <c r="J9" s="171"/>
      <c r="K9" s="172"/>
      <c r="L9" s="173"/>
      <c r="M9" s="174"/>
      <c r="N9" s="117"/>
    </row>
    <row r="10" spans="1:14" s="11" customFormat="1" ht="10.050000000000001" customHeight="1" thickBot="1" x14ac:dyDescent="0.4">
      <c r="B10" s="50"/>
      <c r="N10" s="116"/>
    </row>
    <row r="11" spans="1:14" s="163" customFormat="1" ht="21" thickBot="1" x14ac:dyDescent="0.45">
      <c r="A11" s="246"/>
      <c r="B11" s="357" t="s">
        <v>91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9"/>
      <c r="N11" s="310"/>
    </row>
    <row r="12" spans="1:14" s="163" customFormat="1" ht="22.05" customHeight="1" thickBot="1" x14ac:dyDescent="0.45">
      <c r="A12" s="246"/>
      <c r="B12" s="291">
        <v>517102</v>
      </c>
      <c r="C12" s="294" t="s">
        <v>92</v>
      </c>
      <c r="D12" s="295"/>
      <c r="E12" s="295"/>
      <c r="F12" s="295"/>
      <c r="G12" s="295"/>
      <c r="H12" s="295"/>
      <c r="I12" s="295"/>
      <c r="J12" s="295"/>
      <c r="K12" s="295"/>
      <c r="L12" s="301"/>
      <c r="M12" s="296"/>
      <c r="N12" s="310"/>
    </row>
    <row r="13" spans="1:14" s="163" customFormat="1" ht="22.05" customHeight="1" x14ac:dyDescent="0.4">
      <c r="A13" s="246"/>
      <c r="B13" s="292">
        <v>510102</v>
      </c>
      <c r="C13" s="297" t="s">
        <v>93</v>
      </c>
      <c r="D13" s="298"/>
      <c r="E13" s="298"/>
      <c r="F13" s="298"/>
      <c r="G13" s="298"/>
      <c r="H13" s="299" t="s">
        <v>94</v>
      </c>
      <c r="I13" s="298"/>
      <c r="J13" s="298"/>
      <c r="K13" s="298"/>
      <c r="L13" s="302" t="str">
        <f>IF(J8&gt;0,1,"")</f>
        <v/>
      </c>
      <c r="M13" s="300"/>
      <c r="N13" s="310" t="s">
        <v>95</v>
      </c>
    </row>
    <row r="14" spans="1:14" s="163" customFormat="1" ht="22.05" customHeight="1" x14ac:dyDescent="0.4">
      <c r="A14" s="246"/>
      <c r="B14" s="292">
        <v>508102</v>
      </c>
      <c r="C14" s="297" t="s">
        <v>96</v>
      </c>
      <c r="D14" s="298"/>
      <c r="E14" s="298"/>
      <c r="F14" s="298"/>
      <c r="G14" s="298"/>
      <c r="H14" s="299" t="s">
        <v>94</v>
      </c>
      <c r="I14" s="298"/>
      <c r="J14" s="298"/>
      <c r="K14" s="298"/>
      <c r="L14" s="303" t="str">
        <f>IF(J8&gt;0,COUNTIF(SŠ!N7,"&gt;0")+COUNTIF(VOŠ!L7,"&gt;0")+COUNTIF(DM!L7,"&gt;0")+COUNTIF(INT!L7,"&gt;0"),"")</f>
        <v/>
      </c>
      <c r="M14" s="300"/>
      <c r="N14" s="310" t="s">
        <v>97</v>
      </c>
    </row>
    <row r="15" spans="1:14" s="163" customFormat="1" ht="22.05" customHeight="1" x14ac:dyDescent="0.4">
      <c r="A15" s="246"/>
      <c r="B15" s="292">
        <v>600000</v>
      </c>
      <c r="C15" s="297" t="s">
        <v>98</v>
      </c>
      <c r="D15" s="298"/>
      <c r="E15" s="298"/>
      <c r="F15" s="298"/>
      <c r="G15" s="298"/>
      <c r="H15" s="360" t="s">
        <v>118</v>
      </c>
      <c r="I15" s="361"/>
      <c r="J15" s="361"/>
      <c r="K15" s="361"/>
      <c r="L15" s="361"/>
      <c r="M15" s="362"/>
      <c r="N15" s="310"/>
    </row>
    <row r="16" spans="1:14" s="163" customFormat="1" ht="22.05" customHeight="1" x14ac:dyDescent="0.4">
      <c r="A16" s="246"/>
      <c r="B16" s="292">
        <v>525102</v>
      </c>
      <c r="C16" s="297" t="s">
        <v>99</v>
      </c>
      <c r="D16" s="298"/>
      <c r="E16" s="298"/>
      <c r="F16" s="298"/>
      <c r="G16" s="298"/>
      <c r="H16" s="363"/>
      <c r="I16" s="364"/>
      <c r="J16" s="364"/>
      <c r="K16" s="364"/>
      <c r="L16" s="364"/>
      <c r="M16" s="365"/>
      <c r="N16" s="310"/>
    </row>
    <row r="17" spans="1:14" s="163" customFormat="1" ht="34.950000000000003" customHeight="1" x14ac:dyDescent="0.4">
      <c r="A17" s="246"/>
      <c r="B17" s="292">
        <v>515102</v>
      </c>
      <c r="C17" s="366" t="s">
        <v>100</v>
      </c>
      <c r="D17" s="367"/>
      <c r="E17" s="367"/>
      <c r="F17" s="367"/>
      <c r="G17" s="367"/>
      <c r="H17" s="372" t="s">
        <v>119</v>
      </c>
      <c r="I17" s="367"/>
      <c r="J17" s="367"/>
      <c r="K17" s="367"/>
      <c r="L17" s="367"/>
      <c r="M17" s="373"/>
      <c r="N17" s="310"/>
    </row>
    <row r="18" spans="1:14" s="163" customFormat="1" ht="34.950000000000003" customHeight="1" x14ac:dyDescent="0.4">
      <c r="A18" s="246"/>
      <c r="B18" s="292">
        <v>516112</v>
      </c>
      <c r="C18" s="366" t="s">
        <v>101</v>
      </c>
      <c r="D18" s="367"/>
      <c r="E18" s="367"/>
      <c r="F18" s="367"/>
      <c r="G18" s="367"/>
      <c r="H18" s="363" t="s">
        <v>120</v>
      </c>
      <c r="I18" s="364"/>
      <c r="J18" s="364"/>
      <c r="K18" s="364"/>
      <c r="L18" s="364"/>
      <c r="M18" s="365"/>
      <c r="N18" s="310"/>
    </row>
    <row r="19" spans="1:14" s="163" customFormat="1" ht="22.05" customHeight="1" thickBot="1" x14ac:dyDescent="0.45">
      <c r="A19" s="246"/>
      <c r="B19" s="293">
        <v>516113</v>
      </c>
      <c r="C19" s="371" t="s">
        <v>102</v>
      </c>
      <c r="D19" s="369"/>
      <c r="E19" s="369"/>
      <c r="F19" s="369"/>
      <c r="G19" s="369"/>
      <c r="H19" s="368" t="s">
        <v>121</v>
      </c>
      <c r="I19" s="369"/>
      <c r="J19" s="369"/>
      <c r="K19" s="369"/>
      <c r="L19" s="369"/>
      <c r="M19" s="370"/>
      <c r="N19" s="310"/>
    </row>
    <row r="20" spans="1:14" s="116" customFormat="1" ht="10.050000000000001" customHeight="1" x14ac:dyDescent="0.35">
      <c r="B20" s="312"/>
      <c r="F20" s="116">
        <f>H20+J20</f>
        <v>0</v>
      </c>
      <c r="H20" s="116">
        <f>SŠ!J19+VOŠ!J12+DM!J12+INT!J12</f>
        <v>0</v>
      </c>
      <c r="J20" s="116">
        <f>SŠ!H19+VOŠ!H12+DM!H12+INT!H12</f>
        <v>0</v>
      </c>
    </row>
    <row r="21" spans="1:14" s="1" customFormat="1" ht="25.05" customHeight="1" x14ac:dyDescent="0.3">
      <c r="A21" s="12"/>
      <c r="B21" s="344" t="s">
        <v>13</v>
      </c>
      <c r="C21" s="345"/>
      <c r="D21" s="345"/>
      <c r="E21" s="345"/>
      <c r="F21" s="346"/>
      <c r="H21" s="165" t="s">
        <v>42</v>
      </c>
      <c r="J21" s="165" t="s">
        <v>41</v>
      </c>
      <c r="K21" s="12"/>
      <c r="L21" s="165" t="s">
        <v>90</v>
      </c>
      <c r="N21" s="117"/>
    </row>
    <row r="22" spans="1:14" s="1" customFormat="1" ht="25.05" customHeight="1" x14ac:dyDescent="0.35">
      <c r="A22" s="12"/>
      <c r="B22" s="347"/>
      <c r="C22" s="348"/>
      <c r="D22" s="348"/>
      <c r="E22" s="348"/>
      <c r="F22" s="349"/>
      <c r="H22" s="304">
        <f>IF(L12&gt;0,0,IF(H20&gt;0,ROUND(100-J22,2),0))</f>
        <v>0</v>
      </c>
      <c r="J22" s="304">
        <f>IF(L12&gt;0,0,IF(F20&gt;0,ROUND(J20*100/F20,2),0))</f>
        <v>0</v>
      </c>
      <c r="K22" s="162"/>
      <c r="L22" s="304">
        <f>IF(L12&gt;0,100,0)</f>
        <v>0</v>
      </c>
      <c r="N22" s="117"/>
    </row>
    <row r="23" spans="1:14" s="116" customFormat="1" ht="10.050000000000001" customHeight="1" x14ac:dyDescent="0.35">
      <c r="B23" s="312"/>
      <c r="F23" s="116">
        <f>H23+J23</f>
        <v>0</v>
      </c>
      <c r="H23" s="116">
        <f>SŠ!J19+VOŠ!J12+DM!J12+INT!J12</f>
        <v>0</v>
      </c>
      <c r="J23" s="116">
        <f>SŠ!H19+VOŠ!H12+DM!H12+INT!H12</f>
        <v>0</v>
      </c>
    </row>
    <row r="24" spans="1:14" s="163" customFormat="1" ht="25.05" customHeight="1" x14ac:dyDescent="0.4">
      <c r="A24" s="246"/>
      <c r="B24" s="344" t="s">
        <v>56</v>
      </c>
      <c r="C24" s="345"/>
      <c r="D24" s="345"/>
      <c r="E24" s="345"/>
      <c r="F24" s="346"/>
      <c r="H24" s="164">
        <v>149</v>
      </c>
      <c r="J24" s="164">
        <v>152</v>
      </c>
      <c r="L24" s="164">
        <v>154</v>
      </c>
      <c r="N24" s="310"/>
    </row>
    <row r="25" spans="1:14" s="163" customFormat="1" ht="25.05" customHeight="1" x14ac:dyDescent="0.4">
      <c r="A25" s="246"/>
      <c r="B25" s="347"/>
      <c r="C25" s="348"/>
      <c r="D25" s="348"/>
      <c r="E25" s="348"/>
      <c r="F25" s="349"/>
      <c r="H25" s="305">
        <f>IF(H22&gt;0,100,0)</f>
        <v>0</v>
      </c>
      <c r="J25" s="305">
        <f>IF(J22&gt;0,100,0)</f>
        <v>0</v>
      </c>
      <c r="L25" s="305">
        <f>IF(L12&gt;0,100,0)</f>
        <v>0</v>
      </c>
      <c r="N25" s="310"/>
    </row>
    <row r="26" spans="1:14" s="11" customFormat="1" x14ac:dyDescent="0.35">
      <c r="B26" s="50"/>
      <c r="N26" s="116"/>
    </row>
  </sheetData>
  <sheetProtection algorithmName="SHA-512" hashValue="xS1JcHmTDpfZFXbwT6bCoZ8ytuwAwh8hFCLYXjdlaxrtA47CKs1+VLtvffzISlAZ5HR7K96qiIXp1VrKf7xGEQ==" saltValue="PQ49/zu/FhsPW03mv9jLlw==" spinCount="100000" sheet="1" objects="1" scenarios="1" autoFilter="0"/>
  <mergeCells count="14">
    <mergeCell ref="B21:F22"/>
    <mergeCell ref="B24:F25"/>
    <mergeCell ref="D3:I3"/>
    <mergeCell ref="K7:M7"/>
    <mergeCell ref="K8:M8"/>
    <mergeCell ref="G9:I9"/>
    <mergeCell ref="B11:M11"/>
    <mergeCell ref="H15:M16"/>
    <mergeCell ref="C17:G17"/>
    <mergeCell ref="H19:M19"/>
    <mergeCell ref="C18:G18"/>
    <mergeCell ref="H18:M18"/>
    <mergeCell ref="C19:G19"/>
    <mergeCell ref="H17:M17"/>
  </mergeCells>
  <conditionalFormatting sqref="H21">
    <cfRule type="expression" dxfId="39" priority="5">
      <formula>#REF!&gt;0</formula>
    </cfRule>
  </conditionalFormatting>
  <conditionalFormatting sqref="H22 J22">
    <cfRule type="cellIs" dxfId="38" priority="6" operator="greaterThan">
      <formula>0</formula>
    </cfRule>
  </conditionalFormatting>
  <conditionalFormatting sqref="H24 J24">
    <cfRule type="expression" dxfId="37" priority="16">
      <formula>#REF!&gt;0</formula>
    </cfRule>
  </conditionalFormatting>
  <conditionalFormatting sqref="H25 J25">
    <cfRule type="cellIs" dxfId="36" priority="7" operator="greaterThan">
      <formula>0</formula>
    </cfRule>
  </conditionalFormatting>
  <conditionalFormatting sqref="J8">
    <cfRule type="expression" dxfId="35" priority="10">
      <formula>$J$8&gt;$H$8</formula>
    </cfRule>
    <cfRule type="expression" priority="11" stopIfTrue="1">
      <formula>$J$8=0</formula>
    </cfRule>
    <cfRule type="expression" dxfId="34" priority="12">
      <formula>$J$8&lt;100000</formula>
    </cfRule>
  </conditionalFormatting>
  <conditionalFormatting sqref="J21">
    <cfRule type="expression" dxfId="33" priority="15">
      <formula>#REF!&gt;0</formula>
    </cfRule>
  </conditionalFormatting>
  <conditionalFormatting sqref="L21">
    <cfRule type="expression" dxfId="32" priority="4">
      <formula>#REF!&gt;0</formula>
    </cfRule>
  </conditionalFormatting>
  <conditionalFormatting sqref="L22">
    <cfRule type="cellIs" dxfId="31" priority="3" operator="greaterThan">
      <formula>0</formula>
    </cfRule>
  </conditionalFormatting>
  <conditionalFormatting sqref="L24">
    <cfRule type="expression" dxfId="30" priority="2">
      <formula>#REF!&gt;0</formula>
    </cfRule>
  </conditionalFormatting>
  <conditionalFormatting sqref="L25">
    <cfRule type="cellIs" dxfId="29" priority="1" operator="greaterThan">
      <formula>0</formula>
    </cfRule>
  </conditionalFormatting>
  <dataValidations count="2">
    <dataValidation type="whole" allowBlank="1" showInputMessage="1" showErrorMessage="1" error="zadejte devítimístné číslo" sqref="L3" xr:uid="{D03A1C34-0632-469C-AFA3-C18392492300}">
      <formula1>0</formula1>
      <formula2>999999999</formula2>
    </dataValidation>
    <dataValidation type="whole" operator="greaterThanOrEqual" allowBlank="1" showInputMessage="1" showErrorMessage="1" error="zadejte celé číslo" sqref="L12" xr:uid="{792346FC-00CB-4D05-A2C3-4C4DE4F35840}">
      <formula1>0</formula1>
    </dataValidation>
  </dataValidations>
  <pageMargins left="0.51181102362204722" right="0.51181102362204722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37"/>
  <sheetViews>
    <sheetView zoomScaleNormal="100" workbookViewId="0">
      <selection activeCell="E5" sqref="E5"/>
    </sheetView>
  </sheetViews>
  <sheetFormatPr defaultColWidth="9.21875" defaultRowHeight="15" x14ac:dyDescent="0.35"/>
  <cols>
    <col min="1" max="1" width="1.77734375" style="2" customWidth="1"/>
    <col min="2" max="2" width="7.77734375" style="4" customWidth="1"/>
    <col min="3" max="3" width="6.77734375" style="2" customWidth="1"/>
    <col min="4" max="4" width="7" style="55" hidden="1" customWidth="1"/>
    <col min="5" max="5" width="11.5546875" style="2" customWidth="1"/>
    <col min="6" max="6" width="12.77734375" style="2" customWidth="1"/>
    <col min="7" max="7" width="15.33203125" style="2" customWidth="1"/>
    <col min="8" max="8" width="10.5546875" style="2" customWidth="1"/>
    <col min="9" max="9" width="17.5546875" style="2" customWidth="1"/>
    <col min="10" max="10" width="9.5546875" style="2" customWidth="1"/>
    <col min="11" max="11" width="11.5546875" style="2" customWidth="1"/>
    <col min="12" max="12" width="13.5546875" style="2" customWidth="1"/>
    <col min="13" max="13" width="9.5546875" style="11" hidden="1" customWidth="1"/>
    <col min="14" max="14" width="15.5546875" style="3" customWidth="1"/>
    <col min="15" max="15" width="1.6640625" style="116" customWidth="1"/>
    <col min="16" max="16" width="7" style="2" customWidth="1"/>
    <col min="17" max="18" width="11.5546875" style="2" customWidth="1"/>
    <col min="19" max="19" width="1.6640625" style="116" customWidth="1"/>
    <col min="20" max="20" width="1.6640625" style="2" customWidth="1"/>
    <col min="21" max="21" width="130.5546875" style="2" customWidth="1"/>
    <col min="22" max="24" width="6.77734375" style="55" customWidth="1"/>
    <col min="25" max="31" width="6.5546875" style="55" customWidth="1"/>
    <col min="32" max="32" width="8" style="2" customWidth="1"/>
    <col min="33" max="33" width="4.21875" style="2" customWidth="1"/>
    <col min="34" max="34" width="15" style="2" customWidth="1"/>
    <col min="35" max="41" width="11.21875" style="2" customWidth="1"/>
    <col min="42" max="42" width="4.21875" style="2" customWidth="1"/>
    <col min="43" max="16384" width="9.21875" style="2"/>
  </cols>
  <sheetData>
    <row r="1" spans="2:37" ht="15.6" thickBot="1" x14ac:dyDescent="0.4">
      <c r="B1" s="13" t="s">
        <v>17</v>
      </c>
    </row>
    <row r="2" spans="2:37" ht="10.050000000000001" customHeight="1" x14ac:dyDescent="0.35">
      <c r="B2" s="57"/>
      <c r="C2" s="58"/>
      <c r="D2" s="158"/>
      <c r="E2" s="58"/>
      <c r="F2" s="58"/>
      <c r="G2" s="58"/>
      <c r="H2" s="58"/>
      <c r="I2" s="58"/>
      <c r="J2" s="58"/>
      <c r="K2" s="374" t="s">
        <v>6</v>
      </c>
      <c r="L2" s="385" t="s">
        <v>71</v>
      </c>
      <c r="M2" s="63">
        <v>250000</v>
      </c>
      <c r="N2" s="382" t="s">
        <v>7</v>
      </c>
      <c r="Q2" s="374" t="s">
        <v>64</v>
      </c>
      <c r="R2" s="374" t="s">
        <v>65</v>
      </c>
      <c r="U2" s="377" t="s">
        <v>66</v>
      </c>
    </row>
    <row r="3" spans="2:37" ht="26.1" customHeight="1" x14ac:dyDescent="0.6">
      <c r="B3" s="380" t="s">
        <v>21</v>
      </c>
      <c r="C3" s="381"/>
      <c r="D3" s="381"/>
      <c r="E3" s="381"/>
      <c r="F3" s="381"/>
      <c r="G3" s="381"/>
      <c r="H3" s="381"/>
      <c r="I3" s="381"/>
      <c r="J3" s="381"/>
      <c r="K3" s="375"/>
      <c r="L3" s="386"/>
      <c r="M3" s="110">
        <v>3000</v>
      </c>
      <c r="N3" s="383"/>
      <c r="Q3" s="375"/>
      <c r="R3" s="375"/>
      <c r="U3" s="378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2:37" ht="67.05" customHeight="1" x14ac:dyDescent="0.4">
      <c r="B4" s="59"/>
      <c r="C4" s="60"/>
      <c r="D4" s="159"/>
      <c r="E4" s="220" t="s">
        <v>77</v>
      </c>
      <c r="F4" s="220" t="s">
        <v>78</v>
      </c>
      <c r="G4" s="220" t="s">
        <v>123</v>
      </c>
      <c r="H4" s="65" t="s">
        <v>8</v>
      </c>
      <c r="I4" s="65" t="s">
        <v>5</v>
      </c>
      <c r="J4" s="194"/>
      <c r="K4" s="375"/>
      <c r="L4" s="386"/>
      <c r="M4" s="63">
        <v>1000</v>
      </c>
      <c r="N4" s="383"/>
      <c r="Q4" s="375"/>
      <c r="R4" s="375"/>
      <c r="S4" s="186"/>
      <c r="T4" s="187"/>
      <c r="U4" s="378"/>
    </row>
    <row r="5" spans="2:37" s="1" customFormat="1" ht="28.05" customHeight="1" x14ac:dyDescent="0.4">
      <c r="B5" s="59"/>
      <c r="C5" s="60"/>
      <c r="D5" s="159"/>
      <c r="E5" s="37"/>
      <c r="F5" s="37"/>
      <c r="G5" s="37"/>
      <c r="H5" s="38" t="s">
        <v>27</v>
      </c>
      <c r="I5" s="97">
        <f>M6+N9+N10</f>
        <v>0</v>
      </c>
      <c r="J5" s="195"/>
      <c r="K5" s="375"/>
      <c r="L5" s="386"/>
      <c r="M5" s="64">
        <f>IF((E5+F5=0),IF(N7&gt;0,1,0),0)</f>
        <v>0</v>
      </c>
      <c r="N5" s="383"/>
      <c r="O5" s="117" t="s">
        <v>67</v>
      </c>
      <c r="Q5" s="375"/>
      <c r="R5" s="375"/>
      <c r="S5" s="186"/>
      <c r="T5" s="187"/>
      <c r="U5" s="378"/>
      <c r="V5" s="55"/>
      <c r="W5" s="55"/>
      <c r="X5" s="55"/>
      <c r="Y5" s="55"/>
      <c r="Z5" s="55"/>
      <c r="AA5" s="55"/>
      <c r="AB5" s="55"/>
      <c r="AC5" s="55"/>
      <c r="AD5" s="55"/>
      <c r="AE5" s="55"/>
      <c r="AF5" s="2"/>
      <c r="AG5" s="2"/>
      <c r="AH5" s="2"/>
      <c r="AI5" s="2"/>
      <c r="AJ5" s="2"/>
      <c r="AK5" s="2"/>
    </row>
    <row r="6" spans="2:37" s="1" customFormat="1" ht="17.100000000000001" customHeight="1" thickBot="1" x14ac:dyDescent="0.35">
      <c r="B6" s="61"/>
      <c r="C6" s="62"/>
      <c r="D6" s="160"/>
      <c r="E6" s="62"/>
      <c r="F6" s="62"/>
      <c r="G6" s="62"/>
      <c r="H6" s="62"/>
      <c r="I6" s="62"/>
      <c r="J6" s="62"/>
      <c r="K6" s="376"/>
      <c r="L6" s="387"/>
      <c r="M6" s="114">
        <f>IF(E5+F5&gt;0,M2+M3*E5+M4*F5,0)</f>
        <v>0</v>
      </c>
      <c r="N6" s="384"/>
      <c r="O6" s="117"/>
      <c r="Q6" s="376"/>
      <c r="R6" s="376"/>
      <c r="S6" s="186"/>
      <c r="T6" s="187"/>
      <c r="U6" s="379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2:37" s="1" customFormat="1" ht="21" customHeight="1" thickBot="1" x14ac:dyDescent="0.35">
      <c r="B7" s="202" t="s">
        <v>25</v>
      </c>
      <c r="C7" s="203"/>
      <c r="D7" s="203"/>
      <c r="E7" s="203"/>
      <c r="F7" s="203"/>
      <c r="G7" s="203"/>
      <c r="H7" s="203"/>
      <c r="I7" s="229" t="str">
        <f>I18</f>
        <v xml:space="preserve"> možno ještě rozdělit</v>
      </c>
      <c r="J7" s="76"/>
      <c r="K7" s="77">
        <f>IF(N7&gt;$I$5," ",M7 )</f>
        <v>0</v>
      </c>
      <c r="L7" s="77"/>
      <c r="M7" s="109">
        <f>I5-N7</f>
        <v>0</v>
      </c>
      <c r="N7" s="79">
        <f>SUM(N8:N17)</f>
        <v>0</v>
      </c>
      <c r="O7" s="117"/>
      <c r="S7" s="117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2:37" s="1" customFormat="1" ht="45" customHeight="1" thickBot="1" x14ac:dyDescent="0.35">
      <c r="B8" s="68" t="s">
        <v>80</v>
      </c>
      <c r="C8" s="279" t="str">
        <f>IF(Souhrn!$L$12&gt;0,"2.4","2.3")</f>
        <v>2.3</v>
      </c>
      <c r="D8" s="156">
        <v>152</v>
      </c>
      <c r="E8" s="389" t="s">
        <v>43</v>
      </c>
      <c r="F8" s="389"/>
      <c r="G8" s="389"/>
      <c r="H8" s="389"/>
      <c r="I8" s="389"/>
      <c r="J8" s="389"/>
      <c r="K8" s="66">
        <v>423</v>
      </c>
      <c r="L8" s="191">
        <f>IF($H$5="Ano",0,INT(R8/12*1720*Q8))</f>
        <v>0</v>
      </c>
      <c r="M8" s="70">
        <f>IF($H$5="Ano",0,L8)</f>
        <v>0</v>
      </c>
      <c r="N8" s="73">
        <f t="shared" ref="N8:N17" si="0">K8*M8</f>
        <v>0</v>
      </c>
      <c r="O8" s="117"/>
      <c r="P8" s="313">
        <f>IF(E5&gt;0,IF(G5&gt;0,IF(G5&lt;60,1,0),0),0)</f>
        <v>0</v>
      </c>
      <c r="Q8" s="314">
        <v>0</v>
      </c>
      <c r="R8" s="188">
        <v>0</v>
      </c>
      <c r="S8" s="117">
        <f t="shared" ref="S8:S17" si="1">IF(N8&gt;0,IF(LEN(U8)&lt;6,1,0),0)</f>
        <v>0</v>
      </c>
      <c r="T8" s="12"/>
      <c r="U8" s="189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2:37" s="1" customFormat="1" ht="45" customHeight="1" thickTop="1" thickBot="1" x14ac:dyDescent="0.35">
      <c r="B9" s="69" t="s">
        <v>81</v>
      </c>
      <c r="C9" s="280" t="str">
        <f>IF(Souhrn!$L$12&gt;0,"2.4","2.3")</f>
        <v>2.3</v>
      </c>
      <c r="D9" s="157">
        <v>152</v>
      </c>
      <c r="E9" s="388" t="s">
        <v>44</v>
      </c>
      <c r="F9" s="388"/>
      <c r="G9" s="388"/>
      <c r="H9" s="388"/>
      <c r="I9" s="388"/>
      <c r="J9" s="388"/>
      <c r="K9" s="67">
        <v>493</v>
      </c>
      <c r="L9" s="308">
        <f>IF($F$5="Ano",0,IF($H$5="Ano",0,IF($G$5&lt;60,0,INT(R9/12*1720*Q9))))</f>
        <v>0</v>
      </c>
      <c r="M9" s="71">
        <f>IF($H$5="Ano",0,IF($P$8=1,0,L9))</f>
        <v>0</v>
      </c>
      <c r="N9" s="74">
        <f t="shared" si="0"/>
        <v>0</v>
      </c>
      <c r="O9" s="117"/>
      <c r="P9" s="306" t="s">
        <v>111</v>
      </c>
      <c r="Q9" s="314">
        <v>0</v>
      </c>
      <c r="R9" s="188">
        <v>0</v>
      </c>
      <c r="S9" s="117">
        <f t="shared" si="1"/>
        <v>0</v>
      </c>
      <c r="T9" s="12"/>
      <c r="U9" s="189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2:37" s="1" customFormat="1" ht="45" customHeight="1" thickBot="1" x14ac:dyDescent="0.35">
      <c r="B10" s="69" t="s">
        <v>82</v>
      </c>
      <c r="C10" s="280" t="str">
        <f>IF(Souhrn!$L$12&gt;0,"2.4","2.3")</f>
        <v>2.3</v>
      </c>
      <c r="D10" s="157">
        <v>152</v>
      </c>
      <c r="E10" s="388" t="s">
        <v>45</v>
      </c>
      <c r="F10" s="388"/>
      <c r="G10" s="388"/>
      <c r="H10" s="388"/>
      <c r="I10" s="388"/>
      <c r="J10" s="388"/>
      <c r="K10" s="67">
        <v>493</v>
      </c>
      <c r="L10" s="308">
        <f>IF($F$5="Ano",0,IF($H$5="Ano",0,IF($G$5&lt;60,0,INT(R10/12*1720*Q10))))</f>
        <v>0</v>
      </c>
      <c r="M10" s="71">
        <f>IF($H$5="Ano",0,IF($P$8=1,0,L10))</f>
        <v>0</v>
      </c>
      <c r="N10" s="74">
        <f t="shared" si="0"/>
        <v>0</v>
      </c>
      <c r="O10" s="117"/>
      <c r="P10" s="307">
        <f>Q9+Q10</f>
        <v>0</v>
      </c>
      <c r="Q10" s="314">
        <v>0</v>
      </c>
      <c r="R10" s="188">
        <v>0</v>
      </c>
      <c r="S10" s="117">
        <f t="shared" si="1"/>
        <v>0</v>
      </c>
      <c r="T10" s="12"/>
      <c r="U10" s="189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2:37" s="1" customFormat="1" ht="45" customHeight="1" thickTop="1" thickBot="1" x14ac:dyDescent="0.35">
      <c r="B11" s="69" t="s">
        <v>83</v>
      </c>
      <c r="C11" s="280" t="str">
        <f>IF(Souhrn!$L$12&gt;0,"2.4","2.3")</f>
        <v>2.3</v>
      </c>
      <c r="D11" s="157">
        <v>152</v>
      </c>
      <c r="E11" s="388" t="s">
        <v>46</v>
      </c>
      <c r="F11" s="388"/>
      <c r="G11" s="388"/>
      <c r="H11" s="388"/>
      <c r="I11" s="388"/>
      <c r="J11" s="388"/>
      <c r="K11" s="67">
        <v>567</v>
      </c>
      <c r="L11" s="192">
        <f>IF($H$5="Ano",0,INT(R11/12*1720*Q11))</f>
        <v>0</v>
      </c>
      <c r="M11" s="71">
        <f>IF($H$5="Ano",0,L11)</f>
        <v>0</v>
      </c>
      <c r="N11" s="74">
        <f t="shared" si="0"/>
        <v>0</v>
      </c>
      <c r="O11" s="117"/>
      <c r="Q11" s="314">
        <v>0</v>
      </c>
      <c r="R11" s="188">
        <v>0</v>
      </c>
      <c r="S11" s="117">
        <f t="shared" si="1"/>
        <v>0</v>
      </c>
      <c r="T11" s="12"/>
      <c r="U11" s="189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2:37" s="1" customFormat="1" ht="45" customHeight="1" thickBot="1" x14ac:dyDescent="0.35">
      <c r="B12" s="69" t="s">
        <v>84</v>
      </c>
      <c r="C12" s="280" t="str">
        <f>IF(Souhrn!$L$12&gt;0,"2.4","2.3")</f>
        <v>2.3</v>
      </c>
      <c r="D12" s="157">
        <v>152</v>
      </c>
      <c r="E12" s="388" t="s">
        <v>47</v>
      </c>
      <c r="F12" s="388"/>
      <c r="G12" s="388"/>
      <c r="H12" s="388"/>
      <c r="I12" s="388"/>
      <c r="J12" s="388"/>
      <c r="K12" s="67">
        <v>620</v>
      </c>
      <c r="L12" s="192">
        <f>INT(R12/12*1720*Q12)</f>
        <v>0</v>
      </c>
      <c r="M12" s="71">
        <f>L12</f>
        <v>0</v>
      </c>
      <c r="N12" s="74">
        <f t="shared" si="0"/>
        <v>0</v>
      </c>
      <c r="O12" s="117"/>
      <c r="Q12" s="314">
        <v>0</v>
      </c>
      <c r="R12" s="190">
        <v>0</v>
      </c>
      <c r="S12" s="117">
        <f t="shared" si="1"/>
        <v>0</v>
      </c>
      <c r="T12" s="12"/>
      <c r="U12" s="189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2:37" s="1" customFormat="1" ht="45" customHeight="1" thickBot="1" x14ac:dyDescent="0.35">
      <c r="B13" s="69" t="s">
        <v>85</v>
      </c>
      <c r="C13" s="280" t="str">
        <f>IF(Souhrn!$L$12&gt;0,"2.4","2.3")</f>
        <v>2.3</v>
      </c>
      <c r="D13" s="157">
        <v>152</v>
      </c>
      <c r="E13" s="388" t="s">
        <v>48</v>
      </c>
      <c r="F13" s="388"/>
      <c r="G13" s="388"/>
      <c r="H13" s="388"/>
      <c r="I13" s="388"/>
      <c r="J13" s="388"/>
      <c r="K13" s="67">
        <v>526</v>
      </c>
      <c r="L13" s="192">
        <f>INT(R13/12*1720*Q13)</f>
        <v>0</v>
      </c>
      <c r="M13" s="72">
        <f>L13</f>
        <v>0</v>
      </c>
      <c r="N13" s="74">
        <f t="shared" si="0"/>
        <v>0</v>
      </c>
      <c r="O13" s="117"/>
      <c r="Q13" s="314">
        <v>0</v>
      </c>
      <c r="R13" s="188">
        <v>0</v>
      </c>
      <c r="S13" s="117">
        <f t="shared" si="1"/>
        <v>0</v>
      </c>
      <c r="T13" s="12"/>
      <c r="U13" s="189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2:37" s="1" customFormat="1" ht="45" customHeight="1" thickBot="1" x14ac:dyDescent="0.35">
      <c r="B14" s="69" t="s">
        <v>86</v>
      </c>
      <c r="C14" s="280" t="str">
        <f>IF(Souhrn!$L$12&gt;0,"2.4","2.2")</f>
        <v>2.2</v>
      </c>
      <c r="D14" s="155">
        <v>149</v>
      </c>
      <c r="E14" s="388" t="s">
        <v>49</v>
      </c>
      <c r="F14" s="388"/>
      <c r="G14" s="388"/>
      <c r="H14" s="388"/>
      <c r="I14" s="388"/>
      <c r="J14" s="388"/>
      <c r="K14" s="67">
        <v>571</v>
      </c>
      <c r="L14" s="192">
        <f>INT(R14/12*1720*Q14)</f>
        <v>0</v>
      </c>
      <c r="M14" s="72">
        <f>L14</f>
        <v>0</v>
      </c>
      <c r="N14" s="74">
        <f t="shared" si="0"/>
        <v>0</v>
      </c>
      <c r="O14" s="117"/>
      <c r="Q14" s="314">
        <v>0</v>
      </c>
      <c r="R14" s="188">
        <v>0</v>
      </c>
      <c r="S14" s="117">
        <f t="shared" si="1"/>
        <v>0</v>
      </c>
      <c r="T14" s="12"/>
      <c r="U14" s="189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2:37" s="1" customFormat="1" ht="45" customHeight="1" x14ac:dyDescent="0.3">
      <c r="B15" s="69" t="s">
        <v>87</v>
      </c>
      <c r="C15" s="280" t="str">
        <f>IF(Souhrn!$L$12&gt;0,"2.4","2.2")</f>
        <v>2.2</v>
      </c>
      <c r="D15" s="155">
        <v>149</v>
      </c>
      <c r="E15" s="388" t="s">
        <v>50</v>
      </c>
      <c r="F15" s="388"/>
      <c r="G15" s="388"/>
      <c r="H15" s="388"/>
      <c r="I15" s="388"/>
      <c r="J15" s="388"/>
      <c r="K15" s="67">
        <v>3408</v>
      </c>
      <c r="L15" s="193">
        <v>0</v>
      </c>
      <c r="M15" s="72">
        <f t="shared" ref="M15" si="2">L15</f>
        <v>0</v>
      </c>
      <c r="N15" s="74">
        <f t="shared" si="0"/>
        <v>0</v>
      </c>
      <c r="O15" s="117"/>
      <c r="S15" s="117">
        <f t="shared" si="1"/>
        <v>0</v>
      </c>
      <c r="T15" s="12"/>
      <c r="U15" s="189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2:37" s="1" customFormat="1" ht="45" customHeight="1" x14ac:dyDescent="0.3">
      <c r="B16" s="69" t="s">
        <v>88</v>
      </c>
      <c r="C16" s="280" t="str">
        <f>IF(Souhrn!$L$12&gt;0,"2.4","2.2")</f>
        <v>2.2</v>
      </c>
      <c r="D16" s="155">
        <v>149</v>
      </c>
      <c r="E16" s="388" t="s">
        <v>51</v>
      </c>
      <c r="F16" s="388"/>
      <c r="G16" s="388"/>
      <c r="H16" s="388"/>
      <c r="I16" s="388"/>
      <c r="J16" s="388"/>
      <c r="K16" s="67">
        <v>20000</v>
      </c>
      <c r="L16" s="193">
        <v>0</v>
      </c>
      <c r="M16" s="72">
        <f>L16</f>
        <v>0</v>
      </c>
      <c r="N16" s="74">
        <f t="shared" si="0"/>
        <v>0</v>
      </c>
      <c r="O16" s="117"/>
      <c r="S16" s="117">
        <f t="shared" si="1"/>
        <v>0</v>
      </c>
      <c r="T16" s="12"/>
      <c r="U16" s="189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2:43" s="1" customFormat="1" ht="45" customHeight="1" thickBot="1" x14ac:dyDescent="0.35">
      <c r="B17" s="234" t="s">
        <v>89</v>
      </c>
      <c r="C17" s="281" t="str">
        <f>IF(Souhrn!$L$12&gt;0,"2.4","2.3")</f>
        <v>2.3</v>
      </c>
      <c r="D17" s="157">
        <v>152</v>
      </c>
      <c r="E17" s="388" t="s">
        <v>79</v>
      </c>
      <c r="F17" s="388"/>
      <c r="G17" s="388"/>
      <c r="H17" s="388"/>
      <c r="I17" s="388"/>
      <c r="J17" s="388"/>
      <c r="K17" s="67">
        <v>20000</v>
      </c>
      <c r="L17" s="193">
        <v>0</v>
      </c>
      <c r="M17" s="72">
        <f>L17</f>
        <v>0</v>
      </c>
      <c r="N17" s="74">
        <f t="shared" si="0"/>
        <v>0</v>
      </c>
      <c r="O17" s="117"/>
      <c r="S17" s="117">
        <f t="shared" si="1"/>
        <v>0</v>
      </c>
      <c r="T17" s="12"/>
      <c r="U17" s="189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2:43" s="1" customFormat="1" ht="19.8" thickBot="1" x14ac:dyDescent="0.35">
      <c r="B18" s="75" t="s">
        <v>25</v>
      </c>
      <c r="C18" s="76"/>
      <c r="D18" s="161"/>
      <c r="E18" s="76"/>
      <c r="F18" s="76"/>
      <c r="G18" s="76"/>
      <c r="H18" s="76"/>
      <c r="I18" s="229" t="str">
        <f>IF($N$7&gt;$I$5,"hodnota není v limitu"," možno ještě rozdělit")</f>
        <v xml:space="preserve"> možno ještě rozdělit</v>
      </c>
      <c r="J18" s="76"/>
      <c r="K18" s="77">
        <f>K7</f>
        <v>0</v>
      </c>
      <c r="L18" s="77"/>
      <c r="M18" s="78">
        <f>M7</f>
        <v>0</v>
      </c>
      <c r="N18" s="79">
        <f>N7</f>
        <v>0</v>
      </c>
      <c r="O18" s="117"/>
      <c r="Q18" s="12"/>
      <c r="R18" s="12"/>
      <c r="S18" s="117"/>
      <c r="T18" s="12"/>
      <c r="U18" s="12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I18" s="12"/>
      <c r="AL18" s="12"/>
      <c r="AM18" s="12"/>
      <c r="AN18" s="12"/>
      <c r="AO18" s="12"/>
      <c r="AP18" s="12"/>
      <c r="AQ18" s="12"/>
    </row>
    <row r="19" spans="2:43" s="12" customFormat="1" ht="26.25" hidden="1" customHeight="1" x14ac:dyDescent="0.3">
      <c r="B19" s="240"/>
      <c r="C19" s="241"/>
      <c r="D19" s="242"/>
      <c r="E19" s="243">
        <f>H19+J19</f>
        <v>0</v>
      </c>
      <c r="F19" s="243"/>
      <c r="G19" s="241"/>
      <c r="H19" s="243">
        <f>N8+N9+N10+N11+N12+N13+N17</f>
        <v>0</v>
      </c>
      <c r="I19" s="243"/>
      <c r="J19" s="243">
        <f>N14+N15+N16</f>
        <v>0</v>
      </c>
      <c r="K19" s="241"/>
      <c r="L19" s="241"/>
      <c r="M19" s="241"/>
      <c r="N19" s="244"/>
      <c r="O19" s="117"/>
      <c r="P19" s="1"/>
      <c r="S19" s="117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spans="2:43" s="12" customFormat="1" ht="26.25" hidden="1" customHeight="1" thickBot="1" x14ac:dyDescent="0.35">
      <c r="B20" s="235"/>
      <c r="C20" s="236"/>
      <c r="D20" s="237"/>
      <c r="E20" s="238"/>
      <c r="F20" s="238"/>
      <c r="G20" s="236"/>
      <c r="H20" s="245">
        <v>152</v>
      </c>
      <c r="I20" s="238"/>
      <c r="J20" s="245">
        <v>149</v>
      </c>
      <c r="K20" s="236"/>
      <c r="L20" s="236"/>
      <c r="M20" s="236"/>
      <c r="N20" s="239"/>
      <c r="O20" s="117"/>
      <c r="S20" s="117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spans="2:43" x14ac:dyDescent="0.35">
      <c r="B21" s="50"/>
      <c r="C21" s="11"/>
      <c r="D21" s="56"/>
      <c r="E21" s="11"/>
      <c r="F21" s="11"/>
      <c r="G21" s="11"/>
      <c r="H21" s="11"/>
      <c r="I21" s="11"/>
      <c r="J21" s="11"/>
      <c r="K21" s="11"/>
      <c r="L21" s="11"/>
      <c r="N21" s="51"/>
      <c r="P21" s="12"/>
      <c r="Q21" s="11"/>
      <c r="R21" s="11"/>
      <c r="T21" s="11"/>
      <c r="U21" s="11"/>
      <c r="AF21" s="1"/>
      <c r="AG21" s="1"/>
      <c r="AH21" s="1"/>
    </row>
    <row r="22" spans="2:43" s="11" customFormat="1" x14ac:dyDescent="0.35">
      <c r="B22" s="197" t="s">
        <v>124</v>
      </c>
      <c r="C22" s="56"/>
      <c r="L22" s="51"/>
      <c r="M22" s="12"/>
      <c r="P22" s="117"/>
      <c r="Q22" s="12"/>
    </row>
    <row r="23" spans="2:43" x14ac:dyDescent="0.35">
      <c r="B23" s="50"/>
      <c r="C23" s="11"/>
      <c r="D23" s="56"/>
      <c r="E23" s="11"/>
      <c r="F23" s="11"/>
      <c r="G23" s="11"/>
      <c r="H23" s="11"/>
      <c r="I23" s="11"/>
      <c r="J23" s="11"/>
      <c r="K23" s="11"/>
      <c r="L23" s="11"/>
      <c r="N23" s="51"/>
      <c r="P23" s="11"/>
      <c r="Q23" s="11"/>
      <c r="R23" s="11"/>
      <c r="T23" s="11"/>
      <c r="U23" s="11"/>
      <c r="AF23" s="1"/>
      <c r="AG23" s="1"/>
      <c r="AH23" s="1"/>
    </row>
    <row r="24" spans="2:43" x14ac:dyDescent="0.35">
      <c r="B24" s="50"/>
      <c r="C24" s="11"/>
      <c r="D24" s="56"/>
      <c r="E24" s="11"/>
      <c r="F24" s="11"/>
      <c r="G24" s="11"/>
      <c r="H24" s="11"/>
      <c r="I24" s="11"/>
      <c r="J24" s="11"/>
      <c r="K24" s="11"/>
      <c r="L24" s="11"/>
      <c r="N24" s="51"/>
      <c r="P24" s="11"/>
      <c r="Q24" s="11"/>
      <c r="R24" s="11"/>
      <c r="T24" s="11"/>
      <c r="U24" s="11"/>
      <c r="AF24" s="1"/>
      <c r="AG24" s="1"/>
      <c r="AH24" s="1"/>
    </row>
    <row r="25" spans="2:43" x14ac:dyDescent="0.35">
      <c r="B25" s="50"/>
      <c r="C25" s="11"/>
      <c r="D25" s="56"/>
      <c r="E25" s="11"/>
      <c r="F25" s="11"/>
      <c r="G25" s="11"/>
      <c r="H25" s="11"/>
      <c r="I25" s="11"/>
      <c r="J25" s="11"/>
      <c r="K25" s="11"/>
      <c r="L25" s="11"/>
      <c r="N25" s="51"/>
      <c r="P25" s="11"/>
      <c r="Q25" s="11"/>
      <c r="R25" s="11"/>
      <c r="T25" s="11"/>
      <c r="U25" s="11"/>
      <c r="AF25" s="1"/>
      <c r="AG25" s="1"/>
      <c r="AH25" s="1"/>
    </row>
    <row r="26" spans="2:43" x14ac:dyDescent="0.35">
      <c r="B26" s="50"/>
      <c r="C26" s="11"/>
      <c r="D26" s="56"/>
      <c r="E26" s="11"/>
      <c r="F26" s="11"/>
      <c r="G26" s="11"/>
      <c r="H26" s="11"/>
      <c r="I26" s="11"/>
      <c r="J26" s="11"/>
      <c r="K26" s="11"/>
      <c r="L26" s="11"/>
      <c r="N26" s="51"/>
      <c r="P26" s="11"/>
      <c r="Q26" s="11"/>
      <c r="R26" s="11"/>
      <c r="T26" s="11"/>
      <c r="U26" s="11"/>
      <c r="AF26" s="1"/>
      <c r="AG26" s="1"/>
      <c r="AH26" s="1"/>
    </row>
    <row r="27" spans="2:43" x14ac:dyDescent="0.35">
      <c r="P27" s="11"/>
      <c r="Q27" s="11"/>
      <c r="R27" s="11"/>
      <c r="T27" s="11"/>
      <c r="U27" s="11"/>
      <c r="AF27" s="1"/>
      <c r="AG27" s="1"/>
      <c r="AH27" s="1"/>
    </row>
    <row r="28" spans="2:43" x14ac:dyDescent="0.35">
      <c r="P28" s="11"/>
      <c r="Q28" s="11"/>
      <c r="R28" s="11"/>
      <c r="T28" s="11"/>
      <c r="U28" s="11"/>
      <c r="AF28" s="1"/>
      <c r="AG28" s="1"/>
      <c r="AH28" s="1"/>
    </row>
    <row r="29" spans="2:43" x14ac:dyDescent="0.35">
      <c r="P29" s="11"/>
      <c r="Q29" s="11"/>
      <c r="R29" s="11"/>
      <c r="T29" s="11"/>
      <c r="U29" s="11"/>
      <c r="AF29" s="1"/>
      <c r="AG29" s="1"/>
      <c r="AH29" s="1"/>
    </row>
    <row r="30" spans="2:43" x14ac:dyDescent="0.35">
      <c r="P30" s="11"/>
      <c r="AF30" s="1"/>
      <c r="AG30" s="1"/>
      <c r="AH30" s="1"/>
    </row>
    <row r="31" spans="2:43" x14ac:dyDescent="0.35">
      <c r="AF31" s="1"/>
      <c r="AG31" s="1"/>
      <c r="AH31" s="1"/>
    </row>
    <row r="32" spans="2:43" x14ac:dyDescent="0.35">
      <c r="AF32" s="1"/>
      <c r="AG32" s="1"/>
      <c r="AH32" s="1"/>
    </row>
    <row r="33" spans="22:34" x14ac:dyDescent="0.35">
      <c r="AF33" s="1"/>
      <c r="AG33" s="1"/>
      <c r="AH33" s="1"/>
    </row>
    <row r="34" spans="22:34" x14ac:dyDescent="0.35">
      <c r="AF34" s="1"/>
      <c r="AG34" s="1"/>
      <c r="AH34" s="1"/>
    </row>
    <row r="35" spans="22:34" x14ac:dyDescent="0.35">
      <c r="AF35" s="1"/>
      <c r="AG35" s="1"/>
      <c r="AH35" s="1"/>
    </row>
    <row r="36" spans="22:34" x14ac:dyDescent="0.35">
      <c r="AF36" s="1"/>
      <c r="AG36" s="1"/>
      <c r="AH36" s="12"/>
    </row>
    <row r="37" spans="22:34" x14ac:dyDescent="0.35"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12"/>
      <c r="AG37" s="12"/>
    </row>
  </sheetData>
  <sheetProtection algorithmName="SHA-512" hashValue="6m+v2wL8vI0wbKWSz/HGz9TpRmfhkSKOsprOdOuDckfMIsUUQQEDkZ2QtP0taQNbf8mXWXTwaR9tr6CHXcLeYg==" saltValue="ITlJjEbMcnLFJZKJTcXbnw==" spinCount="100000" sheet="1" objects="1" scenarios="1" autoFilter="0"/>
  <mergeCells count="17">
    <mergeCell ref="E17:J17"/>
    <mergeCell ref="E15:J15"/>
    <mergeCell ref="E16:J16"/>
    <mergeCell ref="E8:J8"/>
    <mergeCell ref="E9:J9"/>
    <mergeCell ref="E10:J10"/>
    <mergeCell ref="E11:J11"/>
    <mergeCell ref="E12:J12"/>
    <mergeCell ref="E13:J13"/>
    <mergeCell ref="E14:J14"/>
    <mergeCell ref="Q2:Q6"/>
    <mergeCell ref="R2:R6"/>
    <mergeCell ref="U2:U6"/>
    <mergeCell ref="B3:J3"/>
    <mergeCell ref="N2:N6"/>
    <mergeCell ref="K2:K6"/>
    <mergeCell ref="L2:L6"/>
  </mergeCells>
  <phoneticPr fontId="51" type="noConversion"/>
  <conditionalFormatting sqref="E5:G5">
    <cfRule type="cellIs" dxfId="28" priority="68" stopIfTrue="1" operator="lessThan">
      <formula>0</formula>
    </cfRule>
    <cfRule type="cellIs" dxfId="27" priority="69" operator="greaterThan">
      <formula>2000</formula>
    </cfRule>
    <cfRule type="expression" dxfId="26" priority="147">
      <formula>#REF!=1</formula>
    </cfRule>
  </conditionalFormatting>
  <conditionalFormatting sqref="I7:N7 I18:N18">
    <cfRule type="expression" dxfId="25" priority="159" stopIfTrue="1">
      <formula>$N$7&gt;$I$5</formula>
    </cfRule>
  </conditionalFormatting>
  <conditionalFormatting sqref="L8 L11">
    <cfRule type="expression" dxfId="24" priority="189">
      <formula>$H$5="Ano"</formula>
    </cfRule>
  </conditionalFormatting>
  <conditionalFormatting sqref="L9:L10">
    <cfRule type="expression" dxfId="23" priority="200">
      <formula>$P$8=1</formula>
    </cfRule>
    <cfRule type="expression" dxfId="22" priority="202">
      <formula>$H$5="Ano"</formula>
    </cfRule>
  </conditionalFormatting>
  <conditionalFormatting sqref="Q8:R11">
    <cfRule type="expression" dxfId="21" priority="167">
      <formula>$H$5="Ano"</formula>
    </cfRule>
  </conditionalFormatting>
  <conditionalFormatting sqref="Q9:R10">
    <cfRule type="expression" dxfId="20" priority="1">
      <formula>$P$8=1</formula>
    </cfRule>
  </conditionalFormatting>
  <conditionalFormatting sqref="T8:T17">
    <cfRule type="expression" dxfId="19" priority="32">
      <formula>S8=1</formula>
    </cfRule>
  </conditionalFormatting>
  <dataValidations xWindow="1022" yWindow="348" count="4">
    <dataValidation type="list" allowBlank="1" showInputMessage="1" showErrorMessage="1" sqref="H5" xr:uid="{00000000-0002-0000-0200-000001000000}">
      <formula1>"Ano,Ne"</formula1>
    </dataValidation>
    <dataValidation type="whole" allowBlank="1" showInputMessage="1" showErrorMessage="1" sqref="L15:L17" xr:uid="{00000000-0002-0000-0200-000000000000}">
      <formula1>0</formula1>
      <formula2>999999</formula2>
    </dataValidation>
    <dataValidation type="whole" allowBlank="1" showInputMessage="1" showErrorMessage="1" sqref="E5:G5" xr:uid="{00000000-0002-0000-0200-000002000000}">
      <formula1>0</formula1>
      <formula2>10000</formula2>
    </dataValidation>
    <dataValidation type="decimal" operator="greaterThanOrEqual" allowBlank="1" showInputMessage="1" showErrorMessage="1" sqref="Q8:Q14" xr:uid="{31B70160-A4E5-41AF-944A-17C306724E1B}">
      <formula1>0</formula1>
    </dataValidation>
  </dataValidations>
  <hyperlinks>
    <hyperlink ref="B1" location="'Úvodní strana'!A1" display="zpět na úvodní stranu" xr:uid="{00000000-0004-0000-0200-000000000000}"/>
  </hyperlinks>
  <pageMargins left="0.51181102362204722" right="0.31496062992125984" top="0.39370078740157483" bottom="0.3937007874015748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022" yWindow="348" count="1">
        <x14:dataValidation type="list" allowBlank="1" showInputMessage="1" showErrorMessage="1" xr:uid="{2A904010-3727-44EE-B3BB-736A4CA98635}">
          <x14:formula1>
            <xm:f>data!$A$1:$A$37</xm:f>
          </x14:formula1>
          <xm:sqref>R8:R14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5"/>
  <sheetViews>
    <sheetView zoomScaleNormal="100" workbookViewId="0">
      <selection activeCell="E5" sqref="E5"/>
    </sheetView>
  </sheetViews>
  <sheetFormatPr defaultColWidth="9.21875" defaultRowHeight="15" x14ac:dyDescent="0.35"/>
  <cols>
    <col min="1" max="1" width="1.77734375" style="2" customWidth="1"/>
    <col min="2" max="2" width="7.77734375" style="4" customWidth="1"/>
    <col min="3" max="3" width="6.77734375" style="52" customWidth="1"/>
    <col min="4" max="4" width="7.77734375" style="52" hidden="1" customWidth="1"/>
    <col min="5" max="5" width="15.6640625" style="2" customWidth="1"/>
    <col min="6" max="7" width="17.77734375" style="2" customWidth="1"/>
    <col min="8" max="8" width="2.6640625" style="2" customWidth="1"/>
    <col min="9" max="9" width="11.5546875" style="2" customWidth="1"/>
    <col min="10" max="10" width="13.5546875" style="2" customWidth="1"/>
    <col min="11" max="11" width="9.5546875" style="11" hidden="1" customWidth="1"/>
    <col min="12" max="12" width="15.5546875" style="3" customWidth="1"/>
    <col min="13" max="13" width="1.6640625" style="11" customWidth="1"/>
    <col min="14" max="15" width="11.77734375" style="2" customWidth="1"/>
    <col min="16" max="16" width="1.6640625" style="116" customWidth="1"/>
    <col min="17" max="17" width="1.6640625" style="2" customWidth="1"/>
    <col min="18" max="18" width="130.5546875" style="2" customWidth="1"/>
    <col min="19" max="21" width="11.21875" style="2" customWidth="1"/>
    <col min="22" max="22" width="4.21875" style="2" customWidth="1"/>
    <col min="23" max="16384" width="9.21875" style="2"/>
  </cols>
  <sheetData>
    <row r="1" spans="2:23" ht="15.6" thickBot="1" x14ac:dyDescent="0.4">
      <c r="B1" s="13" t="s">
        <v>17</v>
      </c>
    </row>
    <row r="2" spans="2:23" ht="10.050000000000001" customHeight="1" x14ac:dyDescent="0.35">
      <c r="B2" s="83"/>
      <c r="C2" s="84"/>
      <c r="D2" s="84"/>
      <c r="E2" s="85"/>
      <c r="F2" s="85"/>
      <c r="G2" s="85"/>
      <c r="H2" s="85"/>
      <c r="I2" s="396" t="s">
        <v>6</v>
      </c>
      <c r="J2" s="399" t="s">
        <v>23</v>
      </c>
      <c r="K2" s="86">
        <v>250000</v>
      </c>
      <c r="L2" s="402" t="s">
        <v>7</v>
      </c>
      <c r="M2" s="232"/>
      <c r="N2" s="396" t="s">
        <v>64</v>
      </c>
      <c r="O2" s="396" t="s">
        <v>65</v>
      </c>
      <c r="R2" s="393" t="s">
        <v>66</v>
      </c>
    </row>
    <row r="3" spans="2:23" ht="26.1" customHeight="1" x14ac:dyDescent="0.35">
      <c r="B3" s="391" t="s">
        <v>22</v>
      </c>
      <c r="C3" s="392"/>
      <c r="D3" s="392"/>
      <c r="E3" s="392"/>
      <c r="F3" s="392"/>
      <c r="G3" s="392"/>
      <c r="H3" s="392"/>
      <c r="I3" s="397"/>
      <c r="J3" s="400"/>
      <c r="K3" s="86">
        <v>3000</v>
      </c>
      <c r="L3" s="403"/>
      <c r="M3" s="233"/>
      <c r="N3" s="397"/>
      <c r="O3" s="397"/>
      <c r="R3" s="394"/>
    </row>
    <row r="4" spans="2:23" ht="53.1" customHeight="1" x14ac:dyDescent="0.4">
      <c r="B4" s="88"/>
      <c r="C4" s="89"/>
      <c r="D4" s="89"/>
      <c r="E4" s="95" t="s">
        <v>32</v>
      </c>
      <c r="F4" s="95" t="s">
        <v>33</v>
      </c>
      <c r="G4" s="96" t="s">
        <v>5</v>
      </c>
      <c r="H4" s="196"/>
      <c r="I4" s="397"/>
      <c r="J4" s="400"/>
      <c r="K4" s="86">
        <v>1000</v>
      </c>
      <c r="L4" s="403"/>
      <c r="M4" s="232"/>
      <c r="N4" s="397"/>
      <c r="O4" s="397"/>
      <c r="P4" s="186"/>
      <c r="Q4" s="187"/>
      <c r="R4" s="394"/>
    </row>
    <row r="5" spans="2:23" s="1" customFormat="1" ht="28.05" customHeight="1" x14ac:dyDescent="0.4">
      <c r="B5" s="88"/>
      <c r="C5" s="89"/>
      <c r="D5" s="89"/>
      <c r="E5" s="37"/>
      <c r="F5" s="37"/>
      <c r="G5" s="94">
        <f>K6</f>
        <v>0</v>
      </c>
      <c r="H5" s="92"/>
      <c r="I5" s="397"/>
      <c r="J5" s="400"/>
      <c r="K5" s="87">
        <f>IF((E5+F5=0),IF(L7&gt;0,1,0),0)</f>
        <v>0</v>
      </c>
      <c r="L5" s="403"/>
      <c r="M5" s="232"/>
      <c r="N5" s="397"/>
      <c r="O5" s="397"/>
      <c r="P5" s="186"/>
      <c r="Q5" s="187"/>
      <c r="R5" s="394"/>
    </row>
    <row r="6" spans="2:23" s="1" customFormat="1" ht="17.100000000000001" customHeight="1" thickBot="1" x14ac:dyDescent="0.35">
      <c r="B6" s="90"/>
      <c r="C6" s="91"/>
      <c r="D6" s="91"/>
      <c r="E6" s="92"/>
      <c r="F6" s="92"/>
      <c r="G6" s="92"/>
      <c r="H6" s="92"/>
      <c r="I6" s="398"/>
      <c r="J6" s="401"/>
      <c r="K6" s="114">
        <f>IF(E5+F5&gt;0,K2+K3*E5+K4*F5,0)</f>
        <v>0</v>
      </c>
      <c r="L6" s="404"/>
      <c r="M6" s="232"/>
      <c r="N6" s="398"/>
      <c r="O6" s="398"/>
      <c r="P6" s="186"/>
      <c r="Q6" s="187"/>
      <c r="R6" s="395"/>
    </row>
    <row r="7" spans="2:23" s="1" customFormat="1" ht="21" customHeight="1" thickBot="1" x14ac:dyDescent="0.35">
      <c r="B7" s="226" t="s">
        <v>24</v>
      </c>
      <c r="C7" s="227"/>
      <c r="D7" s="227"/>
      <c r="E7" s="227"/>
      <c r="F7" s="227"/>
      <c r="G7" s="228" t="str">
        <f>G11</f>
        <v xml:space="preserve"> možno ještě rozdělit</v>
      </c>
      <c r="H7" s="223"/>
      <c r="I7" s="111">
        <f>IF(L7&gt;$G$5," ",K7 )</f>
        <v>0</v>
      </c>
      <c r="J7" s="113"/>
      <c r="K7" s="115">
        <f>G5-L7</f>
        <v>0</v>
      </c>
      <c r="L7" s="112">
        <f>SUM(L8:L10)</f>
        <v>0</v>
      </c>
      <c r="M7" s="232"/>
      <c r="P7" s="117"/>
    </row>
    <row r="8" spans="2:23" s="1" customFormat="1" ht="45" customHeight="1" thickBot="1" x14ac:dyDescent="0.35">
      <c r="B8" s="80" t="s">
        <v>108</v>
      </c>
      <c r="C8" s="282" t="str">
        <f>IF(Souhrn!$L$12&gt;0,"2.4","2.2")</f>
        <v>2.2</v>
      </c>
      <c r="D8" s="155">
        <v>149</v>
      </c>
      <c r="E8" s="390" t="s">
        <v>52</v>
      </c>
      <c r="F8" s="390"/>
      <c r="G8" s="390"/>
      <c r="H8" s="390"/>
      <c r="I8" s="81">
        <v>571</v>
      </c>
      <c r="J8" s="198">
        <f>IF($G$5="Ano",0,INT(O8/12*1720*N8))</f>
        <v>0</v>
      </c>
      <c r="K8" s="82">
        <f>J8</f>
        <v>0</v>
      </c>
      <c r="L8" s="93">
        <f>I8*K8</f>
        <v>0</v>
      </c>
      <c r="M8" s="232"/>
      <c r="N8" s="314">
        <v>0</v>
      </c>
      <c r="O8" s="188">
        <v>0</v>
      </c>
      <c r="P8" s="117">
        <f t="shared" ref="P8:P10" si="0">IF(L8&gt;0,IF(LEN(R8)&lt;6,1,0),0)</f>
        <v>0</v>
      </c>
      <c r="Q8" s="12"/>
      <c r="R8" s="189"/>
    </row>
    <row r="9" spans="2:23" s="1" customFormat="1" ht="45" customHeight="1" x14ac:dyDescent="0.35">
      <c r="B9" s="80" t="s">
        <v>109</v>
      </c>
      <c r="C9" s="283" t="str">
        <f>IF(Souhrn!$L$12&gt;0,"2.4","2.2")</f>
        <v>2.2</v>
      </c>
      <c r="D9" s="155">
        <v>149</v>
      </c>
      <c r="E9" s="390" t="s">
        <v>53</v>
      </c>
      <c r="F9" s="390"/>
      <c r="G9" s="390"/>
      <c r="H9" s="390"/>
      <c r="I9" s="81">
        <v>3408</v>
      </c>
      <c r="J9" s="193">
        <v>0</v>
      </c>
      <c r="K9" s="82">
        <f>J9</f>
        <v>0</v>
      </c>
      <c r="L9" s="93">
        <f>I9*K9</f>
        <v>0</v>
      </c>
      <c r="M9" s="11"/>
      <c r="P9" s="117">
        <f t="shared" si="0"/>
        <v>0</v>
      </c>
      <c r="Q9" s="12"/>
      <c r="R9" s="189"/>
    </row>
    <row r="10" spans="2:23" s="1" customFormat="1" ht="45" customHeight="1" thickBot="1" x14ac:dyDescent="0.4">
      <c r="B10" s="80" t="s">
        <v>110</v>
      </c>
      <c r="C10" s="284" t="str">
        <f>IF(Souhrn!$L$12&gt;0,"2.4","2.2")</f>
        <v>2.2</v>
      </c>
      <c r="D10" s="155">
        <v>149</v>
      </c>
      <c r="E10" s="390" t="s">
        <v>54</v>
      </c>
      <c r="F10" s="390"/>
      <c r="G10" s="390"/>
      <c r="H10" s="390"/>
      <c r="I10" s="81">
        <v>20000</v>
      </c>
      <c r="J10" s="193">
        <v>0</v>
      </c>
      <c r="K10" s="82">
        <f>J10</f>
        <v>0</v>
      </c>
      <c r="L10" s="93">
        <f>I10*K10</f>
        <v>0</v>
      </c>
      <c r="M10" s="53"/>
      <c r="P10" s="117">
        <f t="shared" si="0"/>
        <v>0</v>
      </c>
      <c r="Q10" s="12"/>
      <c r="R10" s="189"/>
    </row>
    <row r="11" spans="2:23" s="1" customFormat="1" ht="19.8" thickBot="1" x14ac:dyDescent="0.4">
      <c r="B11" s="221" t="s">
        <v>24</v>
      </c>
      <c r="C11" s="222"/>
      <c r="D11" s="222"/>
      <c r="E11" s="223"/>
      <c r="F11" s="223"/>
      <c r="G11" s="228" t="str">
        <f>IF($L$7&gt;$G$5,"hodnota není v limitu"," možno ještě rozdělit")</f>
        <v xml:space="preserve"> možno ještě rozdělit</v>
      </c>
      <c r="H11" s="223"/>
      <c r="I11" s="111">
        <f>I7</f>
        <v>0</v>
      </c>
      <c r="J11" s="111"/>
      <c r="K11" s="115">
        <f>K7</f>
        <v>0</v>
      </c>
      <c r="L11" s="112">
        <f>L7</f>
        <v>0</v>
      </c>
      <c r="M11" s="53"/>
      <c r="O11" s="12"/>
      <c r="P11" s="117"/>
      <c r="Q11" s="12"/>
      <c r="R11" s="12"/>
      <c r="S11" s="12"/>
      <c r="T11" s="12"/>
      <c r="U11" s="12"/>
      <c r="V11" s="12"/>
      <c r="W11" s="12"/>
    </row>
    <row r="12" spans="2:23" s="12" customFormat="1" ht="28.5" hidden="1" customHeight="1" x14ac:dyDescent="0.35">
      <c r="B12" s="251"/>
      <c r="C12" s="252"/>
      <c r="D12" s="252"/>
      <c r="E12" s="253">
        <f>H12+J12</f>
        <v>0</v>
      </c>
      <c r="F12" s="253"/>
      <c r="G12" s="253"/>
      <c r="H12" s="253">
        <f>L10</f>
        <v>0</v>
      </c>
      <c r="I12" s="254"/>
      <c r="J12" s="253">
        <f>L8+L9+L10</f>
        <v>0</v>
      </c>
      <c r="K12" s="254"/>
      <c r="L12" s="255"/>
      <c r="M12" s="11"/>
      <c r="N12" s="1"/>
      <c r="O12" s="11"/>
      <c r="P12" s="116"/>
      <c r="Q12" s="11"/>
      <c r="R12" s="11"/>
      <c r="S12" s="11"/>
      <c r="T12" s="11"/>
      <c r="U12" s="11"/>
      <c r="V12" s="11"/>
      <c r="W12" s="11"/>
    </row>
    <row r="13" spans="2:23" s="12" customFormat="1" ht="28.5" hidden="1" customHeight="1" thickBot="1" x14ac:dyDescent="0.4">
      <c r="B13" s="256"/>
      <c r="C13" s="257"/>
      <c r="D13" s="257"/>
      <c r="E13" s="258"/>
      <c r="F13" s="258"/>
      <c r="G13" s="258"/>
      <c r="H13" s="258">
        <v>152</v>
      </c>
      <c r="I13" s="259"/>
      <c r="J13" s="258">
        <v>149</v>
      </c>
      <c r="K13" s="259"/>
      <c r="L13" s="260"/>
      <c r="M13" s="11"/>
      <c r="N13" s="1"/>
      <c r="O13" s="11"/>
      <c r="P13" s="116"/>
      <c r="Q13" s="11"/>
      <c r="R13" s="11"/>
      <c r="S13" s="11"/>
      <c r="T13" s="11"/>
      <c r="U13" s="11"/>
      <c r="V13" s="11"/>
      <c r="W13" s="11"/>
    </row>
    <row r="14" spans="2:23" x14ac:dyDescent="0.35">
      <c r="B14" s="50"/>
      <c r="C14" s="53"/>
      <c r="D14" s="53"/>
      <c r="E14" s="11"/>
      <c r="F14" s="11"/>
      <c r="G14" s="11"/>
      <c r="H14" s="11"/>
      <c r="I14" s="11"/>
      <c r="J14" s="11"/>
      <c r="L14" s="51"/>
      <c r="N14" s="1"/>
      <c r="O14" s="11"/>
      <c r="Q14" s="11"/>
      <c r="R14" s="11"/>
    </row>
    <row r="15" spans="2:23" x14ac:dyDescent="0.35">
      <c r="B15" s="50"/>
      <c r="C15" s="53"/>
      <c r="D15" s="53"/>
      <c r="E15" s="11"/>
      <c r="F15" s="11"/>
      <c r="G15" s="11"/>
      <c r="H15" s="11"/>
      <c r="I15" s="11"/>
      <c r="J15" s="11"/>
      <c r="L15" s="11"/>
      <c r="N15" s="1"/>
      <c r="O15" s="11"/>
      <c r="Q15" s="11"/>
      <c r="R15" s="11"/>
    </row>
    <row r="16" spans="2:23" x14ac:dyDescent="0.35">
      <c r="B16" s="50"/>
      <c r="C16" s="53"/>
      <c r="D16" s="53"/>
      <c r="E16" s="11"/>
      <c r="F16" s="11"/>
      <c r="G16" s="11"/>
      <c r="H16" s="11"/>
      <c r="I16" s="11"/>
      <c r="J16" s="11"/>
      <c r="L16" s="11"/>
      <c r="N16" s="1"/>
      <c r="O16" s="11"/>
      <c r="Q16" s="11"/>
      <c r="R16" s="11"/>
    </row>
    <row r="17" spans="2:18" x14ac:dyDescent="0.35">
      <c r="B17" s="50"/>
      <c r="C17" s="53"/>
      <c r="D17" s="53"/>
      <c r="E17" s="11"/>
      <c r="F17" s="11"/>
      <c r="G17" s="11"/>
      <c r="H17" s="11"/>
      <c r="I17" s="11"/>
      <c r="J17" s="11"/>
      <c r="L17" s="11"/>
      <c r="N17" s="1"/>
      <c r="O17" s="11"/>
      <c r="Q17" s="11"/>
      <c r="R17" s="11"/>
    </row>
    <row r="18" spans="2:18" x14ac:dyDescent="0.35">
      <c r="B18" s="50"/>
      <c r="C18" s="53"/>
      <c r="D18" s="53"/>
      <c r="E18" s="11"/>
      <c r="F18" s="11"/>
      <c r="G18" s="11"/>
      <c r="H18" s="11"/>
      <c r="I18" s="11"/>
      <c r="J18" s="11"/>
      <c r="L18" s="11"/>
      <c r="N18" s="1"/>
      <c r="O18" s="11"/>
      <c r="Q18" s="11"/>
      <c r="R18" s="11"/>
    </row>
    <row r="19" spans="2:18" x14ac:dyDescent="0.35">
      <c r="B19" s="50"/>
      <c r="C19" s="53"/>
      <c r="D19" s="53"/>
      <c r="E19" s="11"/>
      <c r="F19" s="11"/>
      <c r="G19" s="11"/>
      <c r="H19" s="11"/>
      <c r="I19" s="11"/>
      <c r="J19" s="11"/>
      <c r="L19" s="11"/>
      <c r="N19" s="1"/>
      <c r="O19" s="11"/>
      <c r="Q19" s="11"/>
      <c r="R19" s="11"/>
    </row>
    <row r="20" spans="2:18" x14ac:dyDescent="0.35">
      <c r="J20" s="11"/>
      <c r="L20" s="11"/>
      <c r="N20" s="1"/>
      <c r="O20" s="11"/>
      <c r="Q20" s="11"/>
      <c r="R20" s="11"/>
    </row>
    <row r="21" spans="2:18" x14ac:dyDescent="0.35">
      <c r="J21" s="11"/>
      <c r="L21" s="11"/>
      <c r="N21" s="12"/>
      <c r="O21" s="11"/>
      <c r="Q21" s="11"/>
      <c r="R21" s="11"/>
    </row>
    <row r="22" spans="2:18" x14ac:dyDescent="0.35">
      <c r="J22" s="11"/>
      <c r="L22" s="11"/>
      <c r="N22" s="12"/>
    </row>
    <row r="23" spans="2:18" x14ac:dyDescent="0.35">
      <c r="J23" s="11"/>
      <c r="L23" s="11"/>
      <c r="N23" s="11"/>
    </row>
    <row r="24" spans="2:18" x14ac:dyDescent="0.35">
      <c r="J24" s="11"/>
      <c r="L24" s="11"/>
      <c r="N24" s="11"/>
    </row>
    <row r="25" spans="2:18" x14ac:dyDescent="0.35">
      <c r="J25" s="11"/>
      <c r="L25" s="11"/>
      <c r="N25" s="11"/>
    </row>
    <row r="26" spans="2:18" x14ac:dyDescent="0.35">
      <c r="J26" s="11"/>
      <c r="L26" s="11"/>
      <c r="N26" s="11"/>
    </row>
    <row r="27" spans="2:18" x14ac:dyDescent="0.35">
      <c r="J27" s="11"/>
      <c r="L27" s="11"/>
      <c r="N27" s="11"/>
    </row>
    <row r="28" spans="2:18" x14ac:dyDescent="0.35">
      <c r="J28" s="11"/>
      <c r="L28" s="11"/>
      <c r="N28" s="11"/>
    </row>
    <row r="29" spans="2:18" x14ac:dyDescent="0.35">
      <c r="J29" s="11"/>
      <c r="L29" s="11"/>
      <c r="N29" s="11"/>
    </row>
    <row r="30" spans="2:18" x14ac:dyDescent="0.35">
      <c r="J30" s="11"/>
      <c r="L30" s="11"/>
      <c r="N30" s="11"/>
    </row>
    <row r="31" spans="2:18" x14ac:dyDescent="0.35">
      <c r="J31" s="11"/>
      <c r="L31" s="11"/>
      <c r="N31" s="11"/>
    </row>
    <row r="32" spans="2:18" x14ac:dyDescent="0.35">
      <c r="J32" s="11"/>
      <c r="L32" s="11"/>
    </row>
    <row r="33" spans="10:12" x14ac:dyDescent="0.35">
      <c r="J33" s="11"/>
      <c r="L33" s="11"/>
    </row>
    <row r="34" spans="10:12" x14ac:dyDescent="0.35">
      <c r="J34" s="11"/>
      <c r="L34" s="11"/>
    </row>
    <row r="35" spans="10:12" x14ac:dyDescent="0.35">
      <c r="J35" s="11"/>
      <c r="L35" s="11"/>
    </row>
  </sheetData>
  <sheetProtection algorithmName="SHA-512" hashValue="OBtSrbJi88yGtNK0+UorjG6GmxZvKFimpA+454tNV0ASPh44yjvLoLL26wIz9zRnUU4Oj8nPXGLk7qZDsHghlQ==" saltValue="Pmr8by+psoSn5JPNWUajdQ==" spinCount="100000" sheet="1" objects="1" scenarios="1" autoFilter="0"/>
  <mergeCells count="10">
    <mergeCell ref="E10:H10"/>
    <mergeCell ref="E9:H9"/>
    <mergeCell ref="E8:H8"/>
    <mergeCell ref="B3:H3"/>
    <mergeCell ref="R2:R6"/>
    <mergeCell ref="I2:I6"/>
    <mergeCell ref="J2:J6"/>
    <mergeCell ref="L2:L6"/>
    <mergeCell ref="N2:N6"/>
    <mergeCell ref="O2:O6"/>
  </mergeCells>
  <phoneticPr fontId="51" type="noConversion"/>
  <conditionalFormatting sqref="E5:F5">
    <cfRule type="expression" dxfId="18" priority="49">
      <formula>$K$6=1</formula>
    </cfRule>
    <cfRule type="cellIs" dxfId="17" priority="50" stopIfTrue="1" operator="lessThan">
      <formula>0</formula>
    </cfRule>
    <cfRule type="cellIs" dxfId="16" priority="51" operator="greaterThan">
      <formula>2000</formula>
    </cfRule>
  </conditionalFormatting>
  <conditionalFormatting sqref="G7:L7 G11:L11">
    <cfRule type="expression" dxfId="15" priority="1">
      <formula>$L$7&gt;$G$5</formula>
    </cfRule>
  </conditionalFormatting>
  <conditionalFormatting sqref="J8">
    <cfRule type="expression" dxfId="14" priority="8">
      <formula>$E$5="Ano"</formula>
    </cfRule>
  </conditionalFormatting>
  <conditionalFormatting sqref="N8:O8">
    <cfRule type="expression" dxfId="13" priority="10">
      <formula>$F$5="Ano"</formula>
    </cfRule>
    <cfRule type="expression" dxfId="12" priority="11">
      <formula>$L$4=1</formula>
    </cfRule>
    <cfRule type="expression" dxfId="11" priority="12">
      <formula>$G$5="Ano"</formula>
    </cfRule>
  </conditionalFormatting>
  <conditionalFormatting sqref="Q8:Q10">
    <cfRule type="expression" dxfId="10" priority="9">
      <formula>P8=1</formula>
    </cfRule>
  </conditionalFormatting>
  <dataValidations count="3">
    <dataValidation type="whole" allowBlank="1" showInputMessage="1" showErrorMessage="1" sqref="J9:J10" xr:uid="{00000000-0002-0000-0300-000001000000}">
      <formula1>0</formula1>
      <formula2>999999</formula2>
    </dataValidation>
    <dataValidation type="whole" allowBlank="1" showInputMessage="1" showErrorMessage="1" sqref="E5:F5" xr:uid="{00000000-0002-0000-0300-000005000000}">
      <formula1>0</formula1>
      <formula2>10000</formula2>
    </dataValidation>
    <dataValidation type="decimal" operator="greaterThanOrEqual" allowBlank="1" showInputMessage="1" showErrorMessage="1" sqref="N8" xr:uid="{52AF811F-ABCD-47EB-AC5A-AD47D14BFBB9}">
      <formula1>0</formula1>
    </dataValidation>
  </dataValidations>
  <hyperlinks>
    <hyperlink ref="B1" location="'Úvodní strana'!A1" display="zpět na úvodní stranu" xr:uid="{00000000-0004-0000-03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47E39C-E205-4582-AE9C-55F311DB5769}">
          <x14:formula1>
            <xm:f>data!$A$1:$A$37</xm:f>
          </x14:formula1>
          <xm:sqref>O8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P60"/>
  <sheetViews>
    <sheetView workbookViewId="0">
      <selection activeCell="E5" sqref="E5"/>
    </sheetView>
  </sheetViews>
  <sheetFormatPr defaultColWidth="9.21875" defaultRowHeight="15" x14ac:dyDescent="0.35"/>
  <cols>
    <col min="1" max="1" width="1.77734375" style="2" customWidth="1"/>
    <col min="2" max="2" width="7.77734375" style="4" customWidth="1"/>
    <col min="3" max="3" width="6.77734375" style="2" customWidth="1"/>
    <col min="4" max="4" width="7.21875" style="2" hidden="1" customWidth="1"/>
    <col min="5" max="5" width="15.6640625" style="2" customWidth="1"/>
    <col min="6" max="7" width="17.77734375" style="2" customWidth="1"/>
    <col min="8" max="8" width="2.6640625" style="2" customWidth="1"/>
    <col min="9" max="9" width="11.5546875" style="2" customWidth="1"/>
    <col min="10" max="10" width="13.5546875" style="2" customWidth="1"/>
    <col min="11" max="11" width="7.5546875" style="11" hidden="1" customWidth="1"/>
    <col min="12" max="12" width="15.5546875" style="3" customWidth="1"/>
    <col min="13" max="13" width="1.6640625" style="53" customWidth="1"/>
    <col min="14" max="15" width="11.77734375" style="3" customWidth="1"/>
    <col min="16" max="16" width="1.6640625" style="116" customWidth="1"/>
    <col min="17" max="17" width="1.6640625" style="2" customWidth="1"/>
    <col min="18" max="18" width="130.5546875" style="2" customWidth="1"/>
    <col min="19" max="20" width="7" style="52" customWidth="1"/>
    <col min="21" max="24" width="7" style="2" customWidth="1"/>
    <col min="25" max="30" width="7" style="52" customWidth="1"/>
    <col min="31" max="31" width="8.5546875" style="2" customWidth="1"/>
    <col min="32" max="32" width="4.21875" style="2" customWidth="1"/>
    <col min="33" max="33" width="15" style="2" customWidth="1"/>
    <col min="34" max="40" width="11.21875" style="2" customWidth="1"/>
    <col min="41" max="41" width="4.21875" style="2" customWidth="1"/>
    <col min="42" max="16384" width="9.21875" style="2"/>
  </cols>
  <sheetData>
    <row r="1" spans="2:42" ht="15.6" thickBot="1" x14ac:dyDescent="0.4">
      <c r="B1" s="13" t="s">
        <v>17</v>
      </c>
    </row>
    <row r="2" spans="2:42" ht="10.050000000000001" customHeight="1" x14ac:dyDescent="0.35">
      <c r="B2" s="122"/>
      <c r="C2" s="123"/>
      <c r="D2" s="123"/>
      <c r="E2" s="123"/>
      <c r="F2" s="123"/>
      <c r="G2" s="123"/>
      <c r="H2" s="123"/>
      <c r="I2" s="421" t="s">
        <v>6</v>
      </c>
      <c r="J2" s="424" t="s">
        <v>71</v>
      </c>
      <c r="K2" s="199">
        <f>IF(F5="Ano",150000,0)</f>
        <v>0</v>
      </c>
      <c r="L2" s="427" t="s">
        <v>7</v>
      </c>
      <c r="N2" s="412" t="s">
        <v>37</v>
      </c>
      <c r="O2" s="413"/>
      <c r="R2" s="407" t="s">
        <v>74</v>
      </c>
    </row>
    <row r="3" spans="2:42" ht="26.1" customHeight="1" x14ac:dyDescent="0.35">
      <c r="B3" s="418" t="s">
        <v>29</v>
      </c>
      <c r="C3" s="419"/>
      <c r="D3" s="419"/>
      <c r="E3" s="419"/>
      <c r="F3" s="419"/>
      <c r="G3" s="419"/>
      <c r="H3" s="420"/>
      <c r="I3" s="422"/>
      <c r="J3" s="425"/>
      <c r="K3" s="129">
        <v>1000</v>
      </c>
      <c r="L3" s="428"/>
      <c r="N3" s="414"/>
      <c r="O3" s="415"/>
      <c r="R3" s="408"/>
    </row>
    <row r="4" spans="2:42" ht="53.1" customHeight="1" thickBot="1" x14ac:dyDescent="0.45">
      <c r="B4" s="124"/>
      <c r="C4" s="154"/>
      <c r="D4" s="154"/>
      <c r="E4" s="138" t="s">
        <v>38</v>
      </c>
      <c r="F4" s="138" t="s">
        <v>70</v>
      </c>
      <c r="G4" s="139" t="s">
        <v>5</v>
      </c>
      <c r="H4" s="127"/>
      <c r="I4" s="422"/>
      <c r="J4" s="425"/>
      <c r="K4" s="129"/>
      <c r="L4" s="428"/>
      <c r="N4" s="416"/>
      <c r="O4" s="417"/>
      <c r="P4" s="186"/>
      <c r="Q4" s="187"/>
      <c r="R4" s="408"/>
    </row>
    <row r="5" spans="2:42" s="1" customFormat="1" ht="28.05" customHeight="1" x14ac:dyDescent="0.4">
      <c r="B5" s="124"/>
      <c r="C5" s="154"/>
      <c r="D5" s="154"/>
      <c r="E5" s="37"/>
      <c r="F5" s="38" t="s">
        <v>27</v>
      </c>
      <c r="G5" s="140">
        <f>K6</f>
        <v>0</v>
      </c>
      <c r="H5" s="128"/>
      <c r="I5" s="422"/>
      <c r="J5" s="425"/>
      <c r="K5" s="130">
        <f>IF((E5=0),IF(L11&gt;0,1,0),0)</f>
        <v>0</v>
      </c>
      <c r="L5" s="428"/>
      <c r="M5" s="53"/>
      <c r="N5" s="145" t="s">
        <v>35</v>
      </c>
      <c r="O5" s="145" t="s">
        <v>36</v>
      </c>
      <c r="P5" s="186"/>
      <c r="Q5" s="187"/>
      <c r="R5" s="408"/>
      <c r="S5" s="52"/>
      <c r="T5" s="52"/>
      <c r="U5" s="2"/>
      <c r="V5" s="2"/>
      <c r="W5" s="2"/>
      <c r="X5" s="2"/>
      <c r="Y5" s="52"/>
      <c r="Z5" s="52"/>
      <c r="AA5" s="52"/>
      <c r="AB5" s="52"/>
      <c r="AC5" s="52"/>
      <c r="AD5" s="52"/>
      <c r="AE5" s="2"/>
      <c r="AF5" s="2"/>
      <c r="AG5" s="2"/>
      <c r="AH5" s="2"/>
      <c r="AI5" s="2"/>
      <c r="AJ5" s="2"/>
    </row>
    <row r="6" spans="2:42" s="1" customFormat="1" ht="17.100000000000001" customHeight="1" thickBot="1" x14ac:dyDescent="0.35">
      <c r="B6" s="125"/>
      <c r="C6" s="126"/>
      <c r="D6" s="126"/>
      <c r="E6" s="126"/>
      <c r="F6" s="126"/>
      <c r="G6" s="126"/>
      <c r="H6" s="126"/>
      <c r="I6" s="423"/>
      <c r="J6" s="426"/>
      <c r="K6" s="130">
        <f>IF(E5&gt;0,K2+E5*K3,0)</f>
        <v>0</v>
      </c>
      <c r="L6" s="429"/>
      <c r="M6" s="56"/>
      <c r="N6" s="146"/>
      <c r="O6" s="146"/>
      <c r="P6" s="186"/>
      <c r="Q6" s="187"/>
      <c r="R6" s="409"/>
      <c r="S6" s="55"/>
      <c r="T6" s="55"/>
      <c r="Y6" s="55"/>
      <c r="Z6" s="55"/>
      <c r="AA6" s="55"/>
      <c r="AB6" s="55"/>
      <c r="AC6" s="55"/>
      <c r="AD6" s="55"/>
    </row>
    <row r="7" spans="2:42" s="1" customFormat="1" ht="21" customHeight="1" thickBot="1" x14ac:dyDescent="0.35">
      <c r="B7" s="206" t="s">
        <v>30</v>
      </c>
      <c r="C7" s="207"/>
      <c r="D7" s="207"/>
      <c r="E7" s="207"/>
      <c r="F7" s="207"/>
      <c r="G7" s="224" t="str">
        <f>G11</f>
        <v xml:space="preserve"> možno ještě rozdělit</v>
      </c>
      <c r="H7" s="207"/>
      <c r="I7" s="134">
        <f>I11</f>
        <v>0</v>
      </c>
      <c r="J7" s="141"/>
      <c r="K7" s="144">
        <f>K11</f>
        <v>0</v>
      </c>
      <c r="L7" s="136">
        <f>SUM(L8:L10)</f>
        <v>0</v>
      </c>
      <c r="M7" s="56"/>
      <c r="N7" s="147"/>
      <c r="O7" s="147">
        <f>SUM(O8:O10)</f>
        <v>0</v>
      </c>
      <c r="P7" s="117"/>
      <c r="S7" s="55"/>
      <c r="T7" s="55"/>
      <c r="Y7" s="55"/>
      <c r="Z7" s="55"/>
      <c r="AA7" s="55"/>
      <c r="AB7" s="55"/>
      <c r="AC7" s="55"/>
      <c r="AD7" s="55"/>
    </row>
    <row r="8" spans="2:42" s="1" customFormat="1" ht="45" customHeight="1" x14ac:dyDescent="0.35">
      <c r="B8" s="118" t="s">
        <v>105</v>
      </c>
      <c r="C8" s="288" t="str">
        <f>IF(Souhrn!$L$12&gt;0,"2.4","2.2")</f>
        <v>2.2</v>
      </c>
      <c r="D8" s="155">
        <v>149</v>
      </c>
      <c r="E8" s="410" t="s">
        <v>103</v>
      </c>
      <c r="F8" s="410"/>
      <c r="G8" s="410"/>
      <c r="H8" s="411"/>
      <c r="I8" s="119">
        <v>3408</v>
      </c>
      <c r="J8" s="39">
        <v>0</v>
      </c>
      <c r="K8" s="142">
        <f>J8</f>
        <v>0</v>
      </c>
      <c r="L8" s="131">
        <f>I8*K8</f>
        <v>0</v>
      </c>
      <c r="M8" s="53"/>
      <c r="N8" s="152">
        <f>K8+DM!K8</f>
        <v>0</v>
      </c>
      <c r="O8" s="153">
        <f>L8+DM!L8</f>
        <v>0</v>
      </c>
      <c r="P8" s="117">
        <f>IF(L8&gt;0,IF(LEN(R8)&lt;6,1,0),0)</f>
        <v>0</v>
      </c>
      <c r="Q8" s="12"/>
      <c r="R8" s="189"/>
      <c r="S8" s="55"/>
      <c r="T8" s="55"/>
      <c r="Y8" s="55"/>
      <c r="Z8" s="55"/>
      <c r="AA8" s="55"/>
      <c r="AB8" s="55"/>
      <c r="AC8" s="55"/>
      <c r="AD8" s="55"/>
    </row>
    <row r="9" spans="2:42" s="1" customFormat="1" ht="45" customHeight="1" x14ac:dyDescent="0.35">
      <c r="B9" s="120" t="s">
        <v>106</v>
      </c>
      <c r="C9" s="289" t="str">
        <f>IF(Souhrn!$L$12&gt;0,"2.4","2.2")</f>
        <v>2.2</v>
      </c>
      <c r="D9" s="155">
        <v>149</v>
      </c>
      <c r="E9" s="405" t="s">
        <v>55</v>
      </c>
      <c r="F9" s="405"/>
      <c r="G9" s="405"/>
      <c r="H9" s="406"/>
      <c r="I9" s="121">
        <v>8000</v>
      </c>
      <c r="J9" s="36">
        <v>0</v>
      </c>
      <c r="K9" s="143">
        <f>J9</f>
        <v>0</v>
      </c>
      <c r="L9" s="132">
        <f>I9*K9</f>
        <v>0</v>
      </c>
      <c r="M9" s="53"/>
      <c r="N9" s="315">
        <f>K9+DM!K9</f>
        <v>0</v>
      </c>
      <c r="O9" s="316">
        <f>L9+DM!L9</f>
        <v>0</v>
      </c>
      <c r="P9" s="117">
        <f>IF(L9&gt;0,IF(LEN(R9)&lt;6,1,0),0)</f>
        <v>0</v>
      </c>
      <c r="Q9" s="12"/>
      <c r="R9" s="189"/>
      <c r="S9" s="55"/>
      <c r="T9" s="55"/>
      <c r="Y9" s="55"/>
      <c r="Z9" s="55"/>
      <c r="AA9" s="55"/>
      <c r="AB9" s="55"/>
      <c r="AC9" s="55"/>
      <c r="AD9" s="55"/>
    </row>
    <row r="10" spans="2:42" s="1" customFormat="1" ht="45" customHeight="1" thickBot="1" x14ac:dyDescent="0.4">
      <c r="B10" s="249" t="s">
        <v>107</v>
      </c>
      <c r="C10" s="290" t="str">
        <f>IF(Souhrn!$L$12&gt;0,"2.4","2.3")</f>
        <v>2.3</v>
      </c>
      <c r="D10" s="157">
        <v>152</v>
      </c>
      <c r="E10" s="405" t="s">
        <v>104</v>
      </c>
      <c r="F10" s="405"/>
      <c r="G10" s="405"/>
      <c r="H10" s="406"/>
      <c r="I10" s="121">
        <v>8000</v>
      </c>
      <c r="J10" s="36">
        <v>0</v>
      </c>
      <c r="K10" s="143">
        <f>J10</f>
        <v>0</v>
      </c>
      <c r="L10" s="132">
        <f>I10*K10</f>
        <v>0</v>
      </c>
      <c r="M10" s="53"/>
      <c r="N10" s="230">
        <f>K10+DM!K10</f>
        <v>0</v>
      </c>
      <c r="O10" s="231">
        <f>L10+DM!L10</f>
        <v>0</v>
      </c>
      <c r="P10" s="117">
        <f>IF(L10&gt;0,IF(LEN(R10)&lt;6,1,0),0)</f>
        <v>0</v>
      </c>
      <c r="Q10" s="12"/>
      <c r="R10" s="189"/>
      <c r="S10" s="55"/>
      <c r="T10" s="55"/>
      <c r="Y10" s="55"/>
      <c r="Z10" s="55"/>
      <c r="AA10" s="55"/>
      <c r="AB10" s="55"/>
      <c r="AC10" s="55"/>
      <c r="AD10" s="55"/>
    </row>
    <row r="11" spans="2:42" s="1" customFormat="1" ht="19.8" thickBot="1" x14ac:dyDescent="0.4">
      <c r="B11" s="137" t="s">
        <v>30</v>
      </c>
      <c r="C11" s="133"/>
      <c r="D11" s="133"/>
      <c r="E11" s="133"/>
      <c r="F11" s="133"/>
      <c r="G11" s="224" t="str">
        <f>IF($L$7&gt;$G$5,"hodnota není v limitu"," možno ještě rozdělit")</f>
        <v xml:space="preserve"> možno ještě rozdělit</v>
      </c>
      <c r="H11" s="133"/>
      <c r="I11" s="134">
        <f>IF($L$7&gt;$G$5," ",K11 )</f>
        <v>0</v>
      </c>
      <c r="J11" s="134"/>
      <c r="K11" s="135">
        <f>G5-L11</f>
        <v>0</v>
      </c>
      <c r="L11" s="136">
        <f>L7</f>
        <v>0</v>
      </c>
      <c r="M11" s="53"/>
      <c r="N11" s="147"/>
      <c r="O11" s="147">
        <f>O7</f>
        <v>0</v>
      </c>
      <c r="P11" s="116"/>
      <c r="Q11" s="11"/>
      <c r="R11" s="11"/>
      <c r="S11" s="55"/>
      <c r="T11" s="55"/>
      <c r="Y11" s="55"/>
      <c r="Z11" s="55"/>
      <c r="AA11" s="55"/>
      <c r="AB11" s="55"/>
      <c r="AC11" s="55"/>
      <c r="AD11" s="55"/>
      <c r="AK11" s="12"/>
      <c r="AL11" s="12"/>
      <c r="AM11" s="12"/>
      <c r="AN11" s="12"/>
      <c r="AO11" s="12"/>
      <c r="AP11" s="12"/>
    </row>
    <row r="12" spans="2:42" s="12" customFormat="1" ht="23.25" hidden="1" customHeight="1" x14ac:dyDescent="0.35">
      <c r="B12" s="274"/>
      <c r="C12" s="275"/>
      <c r="D12" s="275"/>
      <c r="E12" s="276">
        <f>H12+J12</f>
        <v>0</v>
      </c>
      <c r="F12" s="276"/>
      <c r="G12" s="276"/>
      <c r="H12" s="276">
        <f>L10</f>
        <v>0</v>
      </c>
      <c r="I12" s="275"/>
      <c r="J12" s="276">
        <f>L8+L9</f>
        <v>0</v>
      </c>
      <c r="K12" s="275"/>
      <c r="L12" s="277"/>
      <c r="M12" s="56"/>
      <c r="N12" s="268"/>
      <c r="O12" s="269"/>
      <c r="P12" s="116"/>
      <c r="Q12" s="11"/>
      <c r="R12" s="11"/>
      <c r="S12" s="56"/>
      <c r="T12" s="56"/>
      <c r="Y12" s="56"/>
      <c r="Z12" s="56"/>
      <c r="AA12" s="56"/>
      <c r="AB12" s="56"/>
      <c r="AC12" s="56"/>
      <c r="AD12" s="56"/>
    </row>
    <row r="13" spans="2:42" s="12" customFormat="1" ht="23.25" hidden="1" customHeight="1" thickBot="1" x14ac:dyDescent="0.4">
      <c r="B13" s="270"/>
      <c r="C13" s="271"/>
      <c r="D13" s="271"/>
      <c r="E13" s="272"/>
      <c r="F13" s="272"/>
      <c r="G13" s="278"/>
      <c r="H13" s="278">
        <v>152</v>
      </c>
      <c r="I13" s="271"/>
      <c r="J13" s="278">
        <v>149</v>
      </c>
      <c r="K13" s="271"/>
      <c r="L13" s="273"/>
      <c r="M13" s="56"/>
      <c r="N13" s="148"/>
      <c r="O13" s="149"/>
      <c r="P13" s="116"/>
      <c r="Q13" s="11"/>
      <c r="R13" s="11"/>
      <c r="S13" s="56"/>
      <c r="T13" s="56"/>
      <c r="Y13" s="56"/>
      <c r="Z13" s="56"/>
      <c r="AA13" s="56"/>
      <c r="AB13" s="56"/>
      <c r="AC13" s="56"/>
      <c r="AD13" s="56"/>
    </row>
    <row r="14" spans="2:42" x14ac:dyDescent="0.35">
      <c r="B14" s="50"/>
      <c r="C14" s="11"/>
      <c r="D14" s="11"/>
      <c r="E14" s="11"/>
      <c r="F14" s="11"/>
      <c r="G14" s="11"/>
      <c r="H14" s="11"/>
      <c r="I14" s="11"/>
      <c r="J14" s="11"/>
      <c r="L14" s="51"/>
      <c r="Q14" s="11"/>
      <c r="R14" s="11"/>
      <c r="S14" s="55"/>
      <c r="T14" s="55"/>
      <c r="U14" s="1"/>
      <c r="V14" s="1"/>
      <c r="W14" s="1"/>
      <c r="X14" s="1"/>
      <c r="Y14" s="55"/>
      <c r="Z14" s="55"/>
      <c r="AA14" s="55"/>
      <c r="AB14" s="55"/>
      <c r="AC14" s="55"/>
      <c r="AD14" s="55"/>
      <c r="AE14" s="1"/>
      <c r="AF14" s="1"/>
      <c r="AG14" s="1"/>
      <c r="AH14" s="1"/>
    </row>
    <row r="15" spans="2:42" x14ac:dyDescent="0.35">
      <c r="B15" s="197" t="s">
        <v>69</v>
      </c>
      <c r="C15" s="11"/>
      <c r="D15" s="11"/>
      <c r="E15" s="11"/>
      <c r="F15" s="11"/>
      <c r="G15" s="11"/>
      <c r="H15" s="11"/>
      <c r="I15" s="11"/>
      <c r="J15" s="11"/>
      <c r="L15" s="51"/>
      <c r="Q15" s="11"/>
      <c r="R15" s="11"/>
      <c r="S15" s="55"/>
      <c r="T15" s="55"/>
      <c r="U15" s="1"/>
      <c r="V15" s="1"/>
      <c r="W15" s="1"/>
      <c r="X15" s="1"/>
      <c r="Y15" s="55"/>
      <c r="Z15" s="55"/>
      <c r="AA15" s="55"/>
      <c r="AB15" s="55"/>
      <c r="AC15" s="55"/>
      <c r="AD15" s="55"/>
      <c r="AE15" s="1"/>
      <c r="AF15" s="1"/>
      <c r="AG15" s="1"/>
      <c r="AH15" s="12"/>
    </row>
    <row r="16" spans="2:42" x14ac:dyDescent="0.35">
      <c r="B16" s="50"/>
      <c r="C16" s="11"/>
      <c r="D16" s="11"/>
      <c r="E16" s="11"/>
      <c r="F16" s="11"/>
      <c r="G16" s="11"/>
      <c r="H16" s="11"/>
      <c r="I16" s="11"/>
      <c r="J16" s="11"/>
      <c r="L16" s="51"/>
      <c r="Q16" s="11"/>
      <c r="R16" s="11"/>
      <c r="S16" s="55"/>
      <c r="T16" s="55"/>
      <c r="U16" s="1"/>
      <c r="V16" s="1"/>
      <c r="W16" s="1"/>
      <c r="X16" s="1"/>
      <c r="Y16" s="55"/>
      <c r="Z16" s="55"/>
      <c r="AA16" s="55"/>
      <c r="AB16" s="55"/>
      <c r="AC16" s="55"/>
      <c r="AD16" s="55"/>
      <c r="AE16" s="1"/>
      <c r="AF16" s="1"/>
      <c r="AG16" s="1"/>
    </row>
    <row r="17" spans="2:33" x14ac:dyDescent="0.35">
      <c r="B17" s="50"/>
      <c r="C17" s="11"/>
      <c r="D17" s="11"/>
      <c r="E17" s="11"/>
      <c r="F17" s="11"/>
      <c r="G17" s="11"/>
      <c r="H17" s="11"/>
      <c r="I17" s="11"/>
      <c r="J17" s="11"/>
      <c r="L17" s="51"/>
      <c r="Q17" s="11"/>
      <c r="R17" s="11"/>
      <c r="S17" s="55"/>
      <c r="T17" s="55"/>
      <c r="U17" s="1"/>
      <c r="V17" s="1"/>
      <c r="W17" s="1"/>
      <c r="X17" s="1"/>
      <c r="Y17" s="55"/>
      <c r="Z17" s="55"/>
      <c r="AA17" s="55"/>
      <c r="AB17" s="55"/>
      <c r="AC17" s="55"/>
      <c r="AD17" s="55"/>
      <c r="AE17" s="1"/>
      <c r="AF17" s="1"/>
      <c r="AG17" s="1"/>
    </row>
    <row r="18" spans="2:33" x14ac:dyDescent="0.35">
      <c r="B18" s="50"/>
      <c r="C18" s="11"/>
      <c r="D18" s="11"/>
      <c r="E18" s="11"/>
      <c r="F18" s="11"/>
      <c r="G18" s="11"/>
      <c r="H18" s="11"/>
      <c r="I18" s="11"/>
      <c r="J18" s="11"/>
      <c r="L18" s="51"/>
      <c r="Q18" s="11"/>
      <c r="R18" s="11"/>
      <c r="S18" s="55"/>
      <c r="T18" s="55"/>
      <c r="U18" s="1"/>
      <c r="V18" s="1"/>
      <c r="W18" s="1"/>
      <c r="X18" s="1"/>
      <c r="Y18" s="55"/>
      <c r="Z18" s="55"/>
      <c r="AA18" s="55"/>
      <c r="AB18" s="55"/>
      <c r="AC18" s="55"/>
      <c r="AD18" s="55"/>
      <c r="AE18" s="1"/>
      <c r="AF18" s="1"/>
      <c r="AG18" s="1"/>
    </row>
    <row r="19" spans="2:33" x14ac:dyDescent="0.35">
      <c r="B19" s="50"/>
      <c r="C19" s="11"/>
      <c r="D19" s="11"/>
      <c r="E19" s="11"/>
      <c r="F19" s="11"/>
      <c r="G19" s="11"/>
      <c r="H19" s="11"/>
      <c r="I19" s="11"/>
      <c r="J19" s="11"/>
      <c r="L19" s="51"/>
      <c r="Q19" s="11"/>
      <c r="R19" s="11"/>
      <c r="S19" s="55"/>
      <c r="T19" s="55"/>
      <c r="U19" s="1"/>
      <c r="V19" s="1"/>
      <c r="W19" s="1"/>
      <c r="X19" s="1"/>
      <c r="Y19" s="55"/>
      <c r="Z19" s="55"/>
      <c r="AA19" s="55"/>
      <c r="AB19" s="55"/>
      <c r="AC19" s="55"/>
      <c r="AD19" s="55"/>
      <c r="AE19" s="1"/>
      <c r="AF19" s="1"/>
      <c r="AG19" s="1"/>
    </row>
    <row r="20" spans="2:33" x14ac:dyDescent="0.35">
      <c r="N20" s="150"/>
      <c r="O20" s="150"/>
      <c r="Q20" s="11"/>
      <c r="R20" s="11"/>
      <c r="S20" s="55"/>
      <c r="T20" s="55"/>
      <c r="U20" s="1"/>
      <c r="V20" s="1"/>
      <c r="W20" s="1"/>
      <c r="X20" s="1"/>
      <c r="Y20" s="55"/>
      <c r="Z20" s="55"/>
      <c r="AA20" s="55"/>
      <c r="AB20" s="55"/>
      <c r="AC20" s="55"/>
      <c r="AD20" s="55"/>
      <c r="AE20" s="1"/>
      <c r="AF20" s="1"/>
      <c r="AG20" s="1"/>
    </row>
    <row r="21" spans="2:33" x14ac:dyDescent="0.35">
      <c r="S21" s="55"/>
      <c r="T21" s="55"/>
      <c r="U21" s="1"/>
      <c r="V21" s="1"/>
      <c r="W21" s="1"/>
      <c r="X21" s="1"/>
      <c r="Y21" s="55"/>
      <c r="Z21" s="55"/>
      <c r="AA21" s="55"/>
      <c r="AB21" s="55"/>
      <c r="AC21" s="55"/>
      <c r="AD21" s="55"/>
      <c r="AE21" s="1"/>
      <c r="AF21" s="1"/>
      <c r="AG21" s="1"/>
    </row>
    <row r="22" spans="2:33" x14ac:dyDescent="0.35">
      <c r="S22" s="55"/>
      <c r="T22" s="55"/>
      <c r="U22" s="1"/>
      <c r="V22" s="1"/>
      <c r="W22" s="1"/>
      <c r="X22" s="1"/>
      <c r="Y22" s="55"/>
      <c r="Z22" s="55"/>
      <c r="AA22" s="55"/>
      <c r="AB22" s="55"/>
      <c r="AC22" s="55"/>
      <c r="AD22" s="55"/>
      <c r="AE22" s="1"/>
      <c r="AF22" s="1"/>
      <c r="AG22" s="1"/>
    </row>
    <row r="23" spans="2:33" x14ac:dyDescent="0.35">
      <c r="S23" s="55"/>
      <c r="T23" s="55"/>
      <c r="U23" s="1"/>
      <c r="V23" s="1"/>
      <c r="W23" s="1"/>
      <c r="X23" s="1"/>
      <c r="Y23" s="55"/>
      <c r="Z23" s="55"/>
      <c r="AA23" s="55"/>
      <c r="AB23" s="55"/>
      <c r="AC23" s="55"/>
      <c r="AD23" s="55"/>
      <c r="AE23" s="1"/>
      <c r="AF23" s="1"/>
      <c r="AG23" s="1"/>
    </row>
    <row r="24" spans="2:33" x14ac:dyDescent="0.35">
      <c r="S24" s="55"/>
      <c r="T24" s="55"/>
      <c r="U24" s="1"/>
      <c r="V24" s="1"/>
      <c r="W24" s="1"/>
      <c r="X24" s="1"/>
      <c r="Y24" s="55"/>
      <c r="Z24" s="55"/>
      <c r="AA24" s="55"/>
      <c r="AB24" s="55"/>
      <c r="AC24" s="55"/>
      <c r="AD24" s="55"/>
      <c r="AE24" s="1"/>
      <c r="AF24" s="1"/>
      <c r="AG24" s="1"/>
    </row>
    <row r="25" spans="2:33" x14ac:dyDescent="0.35">
      <c r="S25" s="55"/>
      <c r="T25" s="55"/>
      <c r="U25" s="1"/>
      <c r="V25" s="1"/>
      <c r="W25" s="1"/>
      <c r="X25" s="1"/>
      <c r="Y25" s="55"/>
      <c r="Z25" s="55"/>
      <c r="AA25" s="55"/>
      <c r="AB25" s="55"/>
      <c r="AC25" s="55"/>
      <c r="AD25" s="55"/>
      <c r="AE25" s="1"/>
      <c r="AF25" s="1"/>
      <c r="AG25" s="1"/>
    </row>
    <row r="26" spans="2:33" x14ac:dyDescent="0.35">
      <c r="S26" s="55"/>
      <c r="T26" s="55"/>
      <c r="U26" s="1"/>
      <c r="V26" s="1"/>
      <c r="W26" s="1"/>
      <c r="X26" s="1"/>
      <c r="Y26" s="55"/>
      <c r="Z26" s="55"/>
      <c r="AA26" s="55"/>
      <c r="AB26" s="55"/>
      <c r="AC26" s="55"/>
      <c r="AD26" s="55"/>
      <c r="AE26" s="1"/>
      <c r="AF26" s="1"/>
      <c r="AG26" s="1"/>
    </row>
    <row r="27" spans="2:33" x14ac:dyDescent="0.35">
      <c r="S27" s="55"/>
      <c r="T27" s="55"/>
      <c r="U27" s="1"/>
      <c r="V27" s="1"/>
      <c r="W27" s="1"/>
      <c r="X27" s="1"/>
      <c r="Y27" s="55"/>
      <c r="Z27" s="55"/>
      <c r="AA27" s="55"/>
      <c r="AB27" s="55"/>
      <c r="AC27" s="55"/>
      <c r="AD27" s="55"/>
      <c r="AE27" s="1"/>
      <c r="AF27" s="1"/>
      <c r="AG27" s="1"/>
    </row>
    <row r="28" spans="2:33" x14ac:dyDescent="0.35">
      <c r="S28" s="55"/>
      <c r="T28" s="55"/>
      <c r="U28" s="1"/>
      <c r="V28" s="1"/>
      <c r="W28" s="1"/>
      <c r="X28" s="1"/>
      <c r="Y28" s="55"/>
      <c r="Z28" s="55"/>
      <c r="AA28" s="55"/>
      <c r="AB28" s="55"/>
      <c r="AC28" s="55"/>
      <c r="AD28" s="55"/>
      <c r="AE28" s="1"/>
      <c r="AF28" s="1"/>
      <c r="AG28" s="1"/>
    </row>
    <row r="29" spans="2:33" x14ac:dyDescent="0.35">
      <c r="S29" s="55"/>
      <c r="T29" s="55"/>
      <c r="U29" s="1"/>
      <c r="V29" s="1"/>
      <c r="W29" s="1"/>
      <c r="X29" s="1"/>
      <c r="Y29" s="55"/>
      <c r="Z29" s="55"/>
      <c r="AA29" s="55"/>
      <c r="AB29" s="55"/>
      <c r="AC29" s="55"/>
      <c r="AD29" s="55"/>
      <c r="AE29" s="1"/>
      <c r="AF29" s="1"/>
      <c r="AG29" s="1"/>
    </row>
    <row r="30" spans="2:33" x14ac:dyDescent="0.35">
      <c r="S30" s="55"/>
      <c r="T30" s="55"/>
      <c r="U30" s="1"/>
      <c r="V30" s="1"/>
      <c r="W30" s="1"/>
      <c r="X30" s="1"/>
      <c r="Y30" s="55"/>
      <c r="Z30" s="55"/>
      <c r="AA30" s="55"/>
      <c r="AB30" s="55"/>
      <c r="AC30" s="55"/>
      <c r="AD30" s="55"/>
      <c r="AE30" s="1"/>
      <c r="AF30" s="1"/>
      <c r="AG30" s="1"/>
    </row>
    <row r="31" spans="2:33" x14ac:dyDescent="0.35">
      <c r="S31" s="55"/>
      <c r="T31" s="55"/>
      <c r="U31" s="1"/>
      <c r="V31" s="1"/>
      <c r="W31" s="1"/>
      <c r="X31" s="1"/>
      <c r="Y31" s="55"/>
      <c r="Z31" s="55"/>
      <c r="AA31" s="55"/>
      <c r="AB31" s="55"/>
      <c r="AC31" s="55"/>
      <c r="AD31" s="55"/>
      <c r="AE31" s="1"/>
      <c r="AF31" s="1"/>
      <c r="AG31" s="1"/>
    </row>
    <row r="32" spans="2:33" x14ac:dyDescent="0.35">
      <c r="S32" s="55"/>
      <c r="T32" s="55"/>
      <c r="U32" s="1"/>
      <c r="V32" s="1"/>
      <c r="W32" s="1"/>
      <c r="X32" s="1"/>
      <c r="Y32" s="55"/>
      <c r="Z32" s="55"/>
      <c r="AA32" s="55"/>
      <c r="AB32" s="55"/>
      <c r="AC32" s="55"/>
      <c r="AD32" s="55"/>
      <c r="AE32" s="1"/>
      <c r="AF32" s="1"/>
      <c r="AG32" s="1"/>
    </row>
    <row r="33" spans="19:33" x14ac:dyDescent="0.35">
      <c r="S33" s="55"/>
      <c r="T33" s="55"/>
      <c r="U33" s="1"/>
      <c r="V33" s="1"/>
      <c r="W33" s="1"/>
      <c r="X33" s="1"/>
      <c r="Y33" s="55"/>
      <c r="Z33" s="55"/>
      <c r="AA33" s="55"/>
      <c r="AB33" s="55"/>
      <c r="AC33" s="55"/>
      <c r="AD33" s="55"/>
      <c r="AE33" s="1"/>
      <c r="AF33" s="1"/>
      <c r="AG33" s="1"/>
    </row>
    <row r="34" spans="19:33" x14ac:dyDescent="0.35">
      <c r="S34" s="55"/>
      <c r="T34" s="55"/>
      <c r="U34" s="1"/>
      <c r="V34" s="1"/>
      <c r="W34" s="1"/>
      <c r="X34" s="1"/>
      <c r="Y34" s="55"/>
      <c r="Z34" s="55"/>
      <c r="AA34" s="55"/>
      <c r="AB34" s="55"/>
      <c r="AC34" s="55"/>
      <c r="AD34" s="55"/>
      <c r="AE34" s="1"/>
      <c r="AF34" s="1"/>
      <c r="AG34" s="1"/>
    </row>
    <row r="35" spans="19:33" x14ac:dyDescent="0.35">
      <c r="S35" s="55"/>
      <c r="T35" s="55"/>
      <c r="U35" s="1"/>
      <c r="V35" s="1"/>
      <c r="W35" s="1"/>
      <c r="X35" s="1"/>
      <c r="Y35" s="55"/>
      <c r="Z35" s="55"/>
      <c r="AA35" s="55"/>
      <c r="AB35" s="55"/>
      <c r="AC35" s="55"/>
      <c r="AD35" s="55"/>
      <c r="AE35" s="1"/>
      <c r="AF35" s="1"/>
      <c r="AG35" s="1"/>
    </row>
    <row r="36" spans="19:33" x14ac:dyDescent="0.35">
      <c r="S36" s="55"/>
      <c r="T36" s="55"/>
      <c r="U36" s="1"/>
      <c r="V36" s="1"/>
      <c r="W36" s="1"/>
      <c r="X36" s="1"/>
      <c r="Y36" s="55"/>
      <c r="Z36" s="55"/>
      <c r="AA36" s="55"/>
      <c r="AB36" s="55"/>
      <c r="AC36" s="55"/>
      <c r="AD36" s="55"/>
      <c r="AE36" s="1"/>
      <c r="AF36" s="1"/>
      <c r="AG36" s="1"/>
    </row>
    <row r="37" spans="19:33" x14ac:dyDescent="0.35">
      <c r="S37" s="55"/>
      <c r="T37" s="55"/>
      <c r="U37" s="1"/>
      <c r="V37" s="1"/>
      <c r="W37" s="1"/>
      <c r="X37" s="1"/>
      <c r="Y37" s="55"/>
      <c r="Z37" s="55"/>
      <c r="AA37" s="55"/>
      <c r="AB37" s="55"/>
      <c r="AC37" s="55"/>
      <c r="AD37" s="55"/>
      <c r="AE37" s="1"/>
      <c r="AF37" s="1"/>
      <c r="AG37" s="1"/>
    </row>
    <row r="38" spans="19:33" x14ac:dyDescent="0.35">
      <c r="S38" s="55"/>
      <c r="T38" s="55"/>
      <c r="U38" s="1"/>
      <c r="V38" s="1"/>
      <c r="W38" s="1"/>
      <c r="X38" s="1"/>
      <c r="Y38" s="55"/>
      <c r="Z38" s="55"/>
      <c r="AA38" s="55"/>
      <c r="AB38" s="55"/>
      <c r="AC38" s="55"/>
      <c r="AD38" s="55"/>
      <c r="AE38" s="1"/>
      <c r="AF38" s="1"/>
      <c r="AG38" s="1"/>
    </row>
    <row r="39" spans="19:33" x14ac:dyDescent="0.35">
      <c r="S39" s="55"/>
      <c r="T39" s="55"/>
      <c r="U39" s="1"/>
      <c r="V39" s="1"/>
      <c r="W39" s="1"/>
      <c r="X39" s="1"/>
      <c r="Y39" s="55"/>
      <c r="Z39" s="55"/>
      <c r="AA39" s="55"/>
      <c r="AB39" s="55"/>
      <c r="AC39" s="55"/>
      <c r="AD39" s="55"/>
      <c r="AE39" s="1"/>
      <c r="AF39" s="1"/>
      <c r="AG39" s="1"/>
    </row>
    <row r="40" spans="19:33" x14ac:dyDescent="0.35">
      <c r="S40" s="55"/>
      <c r="T40" s="55"/>
      <c r="U40" s="1"/>
      <c r="V40" s="1"/>
      <c r="W40" s="1"/>
      <c r="X40" s="1"/>
      <c r="Y40" s="55"/>
      <c r="Z40" s="55"/>
      <c r="AA40" s="55"/>
      <c r="AB40" s="55"/>
      <c r="AC40" s="55"/>
      <c r="AD40" s="55"/>
      <c r="AE40" s="1"/>
      <c r="AF40" s="1"/>
      <c r="AG40" s="1"/>
    </row>
    <row r="41" spans="19:33" x14ac:dyDescent="0.35">
      <c r="S41" s="55"/>
      <c r="T41" s="55"/>
      <c r="U41" s="1"/>
      <c r="V41" s="1"/>
      <c r="W41" s="1"/>
      <c r="X41" s="1"/>
      <c r="Y41" s="55"/>
      <c r="Z41" s="55"/>
      <c r="AA41" s="55"/>
      <c r="AB41" s="55"/>
      <c r="AC41" s="55"/>
      <c r="AD41" s="55"/>
      <c r="AE41" s="1"/>
      <c r="AF41" s="1"/>
      <c r="AG41" s="1"/>
    </row>
    <row r="42" spans="19:33" x14ac:dyDescent="0.35">
      <c r="S42" s="55"/>
      <c r="T42" s="55"/>
      <c r="U42" s="1"/>
      <c r="V42" s="1"/>
      <c r="W42" s="1"/>
      <c r="X42" s="1"/>
      <c r="Y42" s="55"/>
      <c r="Z42" s="55"/>
      <c r="AA42" s="55"/>
      <c r="AB42" s="55"/>
      <c r="AC42" s="55"/>
      <c r="AD42" s="55"/>
      <c r="AE42" s="1"/>
      <c r="AF42" s="1"/>
      <c r="AG42" s="1"/>
    </row>
    <row r="43" spans="19:33" x14ac:dyDescent="0.35">
      <c r="S43" s="55"/>
      <c r="T43" s="55"/>
      <c r="U43" s="1"/>
      <c r="V43" s="1"/>
      <c r="W43" s="1"/>
      <c r="X43" s="1"/>
      <c r="Y43" s="55"/>
      <c r="Z43" s="55"/>
      <c r="AA43" s="55"/>
      <c r="AB43" s="55"/>
      <c r="AC43" s="55"/>
      <c r="AD43" s="55"/>
      <c r="AE43" s="1"/>
      <c r="AF43" s="1"/>
      <c r="AG43" s="1"/>
    </row>
    <row r="44" spans="19:33" x14ac:dyDescent="0.35">
      <c r="S44" s="55"/>
      <c r="T44" s="55"/>
      <c r="U44" s="1"/>
      <c r="V44" s="1"/>
      <c r="W44" s="1"/>
      <c r="X44" s="1"/>
      <c r="Y44" s="55"/>
      <c r="Z44" s="55"/>
      <c r="AA44" s="55"/>
      <c r="AB44" s="55"/>
      <c r="AC44" s="55"/>
      <c r="AD44" s="55"/>
      <c r="AE44" s="1"/>
      <c r="AF44" s="1"/>
      <c r="AG44" s="1"/>
    </row>
    <row r="45" spans="19:33" x14ac:dyDescent="0.35">
      <c r="S45" s="55"/>
      <c r="T45" s="55"/>
      <c r="U45" s="1"/>
      <c r="V45" s="1"/>
      <c r="W45" s="1"/>
      <c r="X45" s="1"/>
      <c r="Y45" s="55"/>
      <c r="Z45" s="55"/>
      <c r="AA45" s="55"/>
      <c r="AB45" s="55"/>
      <c r="AC45" s="55"/>
      <c r="AD45" s="55"/>
      <c r="AE45" s="1"/>
      <c r="AF45" s="1"/>
      <c r="AG45" s="1"/>
    </row>
    <row r="46" spans="19:33" x14ac:dyDescent="0.35">
      <c r="S46" s="55"/>
      <c r="T46" s="55"/>
      <c r="U46" s="1"/>
      <c r="V46" s="1"/>
      <c r="W46" s="1"/>
      <c r="X46" s="1"/>
      <c r="Y46" s="55"/>
      <c r="Z46" s="55"/>
      <c r="AA46" s="55"/>
      <c r="AB46" s="55"/>
      <c r="AC46" s="55"/>
      <c r="AD46" s="55"/>
      <c r="AE46" s="1"/>
      <c r="AF46" s="1"/>
      <c r="AG46" s="1"/>
    </row>
    <row r="47" spans="19:33" x14ac:dyDescent="0.35">
      <c r="S47" s="55"/>
      <c r="T47" s="55"/>
      <c r="U47" s="1"/>
      <c r="V47" s="1"/>
      <c r="W47" s="1"/>
      <c r="X47" s="1"/>
      <c r="Y47" s="55"/>
      <c r="Z47" s="55"/>
      <c r="AA47" s="55"/>
      <c r="AB47" s="55"/>
      <c r="AC47" s="55"/>
      <c r="AD47" s="55"/>
      <c r="AE47" s="1"/>
      <c r="AF47" s="1"/>
      <c r="AG47" s="1"/>
    </row>
    <row r="48" spans="19:33" x14ac:dyDescent="0.35">
      <c r="S48" s="55"/>
      <c r="T48" s="55"/>
      <c r="U48" s="1"/>
      <c r="V48" s="1"/>
      <c r="W48" s="1"/>
      <c r="X48" s="1"/>
      <c r="Y48" s="55"/>
      <c r="Z48" s="55"/>
      <c r="AA48" s="55"/>
      <c r="AB48" s="55"/>
      <c r="AC48" s="55"/>
      <c r="AD48" s="55"/>
      <c r="AE48" s="1"/>
      <c r="AF48" s="1"/>
      <c r="AG48" s="1"/>
    </row>
    <row r="49" spans="19:33" x14ac:dyDescent="0.35">
      <c r="S49" s="55"/>
      <c r="T49" s="55"/>
      <c r="U49" s="1"/>
      <c r="V49" s="1"/>
      <c r="W49" s="1"/>
      <c r="X49" s="1"/>
      <c r="Y49" s="55"/>
      <c r="Z49" s="55"/>
      <c r="AA49" s="55"/>
      <c r="AB49" s="55"/>
      <c r="AC49" s="55"/>
      <c r="AD49" s="55"/>
      <c r="AE49" s="1"/>
      <c r="AF49" s="1"/>
      <c r="AG49" s="1"/>
    </row>
    <row r="50" spans="19:33" x14ac:dyDescent="0.35">
      <c r="S50" s="55"/>
      <c r="T50" s="55"/>
      <c r="U50" s="1"/>
      <c r="V50" s="1"/>
      <c r="W50" s="1"/>
      <c r="X50" s="1"/>
      <c r="Y50" s="55"/>
      <c r="Z50" s="55"/>
      <c r="AA50" s="55"/>
      <c r="AB50" s="55"/>
      <c r="AC50" s="55"/>
      <c r="AD50" s="55"/>
      <c r="AE50" s="1"/>
      <c r="AF50" s="1"/>
      <c r="AG50" s="1"/>
    </row>
    <row r="51" spans="19:33" x14ac:dyDescent="0.35">
      <c r="S51" s="55"/>
      <c r="T51" s="55"/>
      <c r="U51" s="1"/>
      <c r="V51" s="1"/>
      <c r="W51" s="1"/>
      <c r="X51" s="1"/>
      <c r="Y51" s="55"/>
      <c r="Z51" s="55"/>
      <c r="AA51" s="55"/>
      <c r="AB51" s="55"/>
      <c r="AC51" s="55"/>
      <c r="AD51" s="55"/>
      <c r="AE51" s="1"/>
      <c r="AF51" s="1"/>
      <c r="AG51" s="1"/>
    </row>
    <row r="52" spans="19:33" x14ac:dyDescent="0.35">
      <c r="S52" s="55"/>
      <c r="T52" s="55"/>
      <c r="U52" s="1"/>
      <c r="V52" s="1"/>
      <c r="W52" s="1"/>
      <c r="X52" s="1"/>
      <c r="Y52" s="55"/>
      <c r="Z52" s="55"/>
      <c r="AA52" s="55"/>
      <c r="AB52" s="55"/>
      <c r="AC52" s="55"/>
      <c r="AD52" s="55"/>
      <c r="AE52" s="1"/>
      <c r="AF52" s="1"/>
      <c r="AG52" s="1"/>
    </row>
    <row r="53" spans="19:33" x14ac:dyDescent="0.35">
      <c r="S53" s="55"/>
      <c r="T53" s="55"/>
      <c r="U53" s="1"/>
      <c r="V53" s="1"/>
      <c r="W53" s="1"/>
      <c r="X53" s="1"/>
      <c r="Y53" s="55"/>
      <c r="Z53" s="55"/>
      <c r="AA53" s="55"/>
      <c r="AB53" s="55"/>
      <c r="AC53" s="55"/>
      <c r="AD53" s="55"/>
      <c r="AE53" s="1"/>
      <c r="AF53" s="1"/>
      <c r="AG53" s="1"/>
    </row>
    <row r="54" spans="19:33" x14ac:dyDescent="0.35">
      <c r="S54" s="55"/>
      <c r="T54" s="55"/>
      <c r="U54" s="1"/>
      <c r="V54" s="1"/>
      <c r="W54" s="1"/>
      <c r="X54" s="1"/>
      <c r="Y54" s="55"/>
      <c r="Z54" s="55"/>
      <c r="AA54" s="55"/>
      <c r="AB54" s="55"/>
      <c r="AC54" s="55"/>
      <c r="AD54" s="55"/>
      <c r="AE54" s="1"/>
      <c r="AF54" s="1"/>
      <c r="AG54" s="1"/>
    </row>
    <row r="55" spans="19:33" x14ac:dyDescent="0.35">
      <c r="S55" s="55"/>
      <c r="T55" s="55"/>
      <c r="U55" s="1"/>
      <c r="V55" s="1"/>
      <c r="W55" s="1"/>
      <c r="X55" s="1"/>
      <c r="Y55" s="55"/>
      <c r="Z55" s="55"/>
      <c r="AA55" s="55"/>
      <c r="AB55" s="55"/>
      <c r="AC55" s="55"/>
      <c r="AD55" s="55"/>
      <c r="AE55" s="1"/>
      <c r="AF55" s="1"/>
      <c r="AG55" s="1"/>
    </row>
    <row r="56" spans="19:33" x14ac:dyDescent="0.35">
      <c r="S56" s="55"/>
      <c r="T56" s="55"/>
      <c r="U56" s="1"/>
      <c r="V56" s="1"/>
      <c r="W56" s="1"/>
      <c r="X56" s="1"/>
      <c r="Y56" s="55"/>
      <c r="Z56" s="55"/>
      <c r="AA56" s="55"/>
      <c r="AB56" s="55"/>
      <c r="AC56" s="55"/>
      <c r="AD56" s="55"/>
      <c r="AE56" s="1"/>
      <c r="AF56" s="1"/>
      <c r="AG56" s="12"/>
    </row>
    <row r="57" spans="19:33" x14ac:dyDescent="0.35">
      <c r="S57" s="55"/>
      <c r="T57" s="55"/>
      <c r="U57" s="1"/>
      <c r="V57" s="1"/>
      <c r="W57" s="1"/>
      <c r="X57" s="1"/>
      <c r="Y57" s="55"/>
      <c r="Z57" s="55"/>
      <c r="AA57" s="55"/>
      <c r="AB57" s="55"/>
      <c r="AC57" s="55"/>
      <c r="AD57" s="55"/>
      <c r="AE57" s="1"/>
      <c r="AF57" s="1"/>
    </row>
    <row r="58" spans="19:33" x14ac:dyDescent="0.35">
      <c r="S58" s="55"/>
      <c r="T58" s="55"/>
      <c r="U58" s="1"/>
      <c r="V58" s="1"/>
      <c r="W58" s="1"/>
      <c r="X58" s="1"/>
      <c r="Y58" s="55"/>
      <c r="Z58" s="55"/>
      <c r="AA58" s="55"/>
      <c r="AB58" s="55"/>
      <c r="AC58" s="55"/>
      <c r="AD58" s="55"/>
      <c r="AE58" s="1"/>
      <c r="AF58" s="1"/>
    </row>
    <row r="59" spans="19:33" x14ac:dyDescent="0.35">
      <c r="S59" s="55"/>
      <c r="T59" s="55"/>
      <c r="U59" s="1"/>
      <c r="V59" s="1"/>
      <c r="W59" s="1"/>
      <c r="X59" s="1"/>
      <c r="Y59" s="55"/>
      <c r="Z59" s="55"/>
      <c r="AA59" s="55"/>
      <c r="AB59" s="55"/>
      <c r="AC59" s="55"/>
      <c r="AD59" s="55"/>
      <c r="AE59" s="1"/>
      <c r="AF59" s="1"/>
    </row>
    <row r="60" spans="19:33" x14ac:dyDescent="0.35">
      <c r="S60" s="56"/>
      <c r="T60" s="56"/>
      <c r="U60" s="12"/>
      <c r="V60" s="12"/>
      <c r="W60" s="12"/>
      <c r="X60" s="12"/>
      <c r="Y60" s="56"/>
      <c r="Z60" s="56"/>
      <c r="AA60" s="56"/>
      <c r="AB60" s="56"/>
      <c r="AC60" s="56"/>
      <c r="AD60" s="56"/>
      <c r="AE60" s="12"/>
      <c r="AF60" s="12"/>
    </row>
  </sheetData>
  <sheetProtection algorithmName="SHA-512" hashValue="jNWI1mFEuiYr4g+AF5Ux1MspryN4HBY0xzjaWUwBvYVhTJ678x87uAS8m/amAe3ffCijAQauV173MpHUOwtYbw==" saltValue="d/pnu6jy1Nksh+QVzTeDFw==" spinCount="100000" sheet="1" objects="1" scenarios="1" autoFilter="0"/>
  <mergeCells count="9">
    <mergeCell ref="E10:H10"/>
    <mergeCell ref="R2:R6"/>
    <mergeCell ref="E9:H9"/>
    <mergeCell ref="E8:H8"/>
    <mergeCell ref="N2:O4"/>
    <mergeCell ref="B3:H3"/>
    <mergeCell ref="I2:I6"/>
    <mergeCell ref="J2:J6"/>
    <mergeCell ref="L2:L6"/>
  </mergeCells>
  <phoneticPr fontId="51" type="noConversion"/>
  <conditionalFormatting sqref="E5">
    <cfRule type="expression" dxfId="9" priority="17">
      <formula>$K$6=1</formula>
    </cfRule>
    <cfRule type="cellIs" dxfId="8" priority="18" stopIfTrue="1" operator="lessThan">
      <formula>0</formula>
    </cfRule>
    <cfRule type="cellIs" dxfId="7" priority="19" operator="greaterThan">
      <formula>2000</formula>
    </cfRule>
  </conditionalFormatting>
  <conditionalFormatting sqref="G7:L7 G11:L11">
    <cfRule type="expression" dxfId="6" priority="191" stopIfTrue="1">
      <formula>$L$11&gt;$G$5</formula>
    </cfRule>
  </conditionalFormatting>
  <conditionalFormatting sqref="Q8:Q10">
    <cfRule type="expression" dxfId="5" priority="4">
      <formula>P8=1</formula>
    </cfRule>
  </conditionalFormatting>
  <dataValidations count="3">
    <dataValidation type="whole" allowBlank="1" showInputMessage="1" showErrorMessage="1" sqref="E5" xr:uid="{00000000-0002-0000-0500-000000000000}">
      <formula1>0</formula1>
      <formula2>10000</formula2>
    </dataValidation>
    <dataValidation type="whole" allowBlank="1" showInputMessage="1" showErrorMessage="1" sqref="J8:J10" xr:uid="{00000000-0002-0000-0500-000003000000}">
      <formula1>0</formula1>
      <formula2>999999</formula2>
    </dataValidation>
    <dataValidation type="list" allowBlank="1" showInputMessage="1" showErrorMessage="1" sqref="F5" xr:uid="{B529B0E5-06F9-4210-8CAE-B0BF007A64D8}">
      <formula1>"Ano,Ne"</formula1>
    </dataValidation>
  </dataValidations>
  <hyperlinks>
    <hyperlink ref="B1" location="'Úvodní strana'!A1" display="zpět na úvodní stranu" xr:uid="{00000000-0004-0000-05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P60"/>
  <sheetViews>
    <sheetView workbookViewId="0">
      <selection activeCell="E5" sqref="E5"/>
    </sheetView>
  </sheetViews>
  <sheetFormatPr defaultColWidth="9.21875" defaultRowHeight="15" x14ac:dyDescent="0.35"/>
  <cols>
    <col min="1" max="1" width="1.77734375" style="2" customWidth="1"/>
    <col min="2" max="2" width="7.77734375" style="4" customWidth="1"/>
    <col min="3" max="3" width="6.77734375" style="2" customWidth="1"/>
    <col min="4" max="4" width="7.21875" style="2" hidden="1" customWidth="1"/>
    <col min="5" max="5" width="15.6640625" style="2" customWidth="1"/>
    <col min="6" max="7" width="17.77734375" style="2" customWidth="1"/>
    <col min="8" max="8" width="2.6640625" style="2" customWidth="1"/>
    <col min="9" max="9" width="11.5546875" style="2" customWidth="1"/>
    <col min="10" max="10" width="13.5546875" style="2" customWidth="1"/>
    <col min="11" max="11" width="6.77734375" style="11" hidden="1" customWidth="1"/>
    <col min="12" max="12" width="15.5546875" style="3" customWidth="1"/>
    <col min="13" max="13" width="1.6640625" style="53" customWidth="1"/>
    <col min="14" max="15" width="11.77734375" style="3" customWidth="1"/>
    <col min="16" max="16" width="1.6640625" style="116" customWidth="1"/>
    <col min="17" max="17" width="1.6640625" style="2" customWidth="1"/>
    <col min="18" max="18" width="130.5546875" style="2" customWidth="1"/>
    <col min="19" max="20" width="7" style="52" customWidth="1"/>
    <col min="21" max="24" width="7" style="2" customWidth="1"/>
    <col min="25" max="30" width="7" style="52" customWidth="1"/>
    <col min="31" max="31" width="8.5546875" style="2" customWidth="1"/>
    <col min="32" max="32" width="4.21875" style="2" customWidth="1"/>
    <col min="33" max="33" width="15" style="2" customWidth="1"/>
    <col min="34" max="40" width="11.21875" style="2" customWidth="1"/>
    <col min="41" max="41" width="4.21875" style="2" customWidth="1"/>
    <col min="42" max="16384" width="9.21875" style="2"/>
  </cols>
  <sheetData>
    <row r="1" spans="2:42" ht="15.6" thickBot="1" x14ac:dyDescent="0.4">
      <c r="B1" s="13" t="s">
        <v>17</v>
      </c>
    </row>
    <row r="2" spans="2:42" ht="10.050000000000001" customHeight="1" x14ac:dyDescent="0.35">
      <c r="B2" s="5"/>
      <c r="C2" s="7"/>
      <c r="D2" s="7"/>
      <c r="E2" s="7"/>
      <c r="F2" s="7"/>
      <c r="G2" s="7"/>
      <c r="H2" s="7"/>
      <c r="I2" s="446" t="s">
        <v>6</v>
      </c>
      <c r="J2" s="432" t="s">
        <v>71</v>
      </c>
      <c r="K2" s="199">
        <f>IF(F5="Ano",150000,0)</f>
        <v>0</v>
      </c>
      <c r="L2" s="435" t="s">
        <v>7</v>
      </c>
      <c r="N2" s="412" t="s">
        <v>37</v>
      </c>
      <c r="O2" s="413"/>
      <c r="R2" s="438" t="s">
        <v>74</v>
      </c>
    </row>
    <row r="3" spans="2:42" ht="26.1" customHeight="1" x14ac:dyDescent="0.35">
      <c r="B3" s="443" t="s">
        <v>28</v>
      </c>
      <c r="C3" s="444"/>
      <c r="D3" s="444"/>
      <c r="E3" s="444"/>
      <c r="F3" s="444"/>
      <c r="G3" s="444"/>
      <c r="H3" s="445"/>
      <c r="I3" s="447"/>
      <c r="J3" s="433"/>
      <c r="K3" s="105">
        <v>1000</v>
      </c>
      <c r="L3" s="436"/>
      <c r="N3" s="414"/>
      <c r="O3" s="415"/>
      <c r="R3" s="439"/>
    </row>
    <row r="4" spans="2:42" ht="53.1" customHeight="1" thickBot="1" x14ac:dyDescent="0.45">
      <c r="B4" s="6"/>
      <c r="C4" s="8"/>
      <c r="D4" s="8"/>
      <c r="E4" s="102" t="s">
        <v>34</v>
      </c>
      <c r="F4" s="102" t="s">
        <v>68</v>
      </c>
      <c r="G4" s="34" t="s">
        <v>5</v>
      </c>
      <c r="H4" s="9"/>
      <c r="I4" s="447"/>
      <c r="J4" s="433"/>
      <c r="K4" s="105"/>
      <c r="L4" s="436"/>
      <c r="N4" s="416"/>
      <c r="O4" s="417"/>
      <c r="P4" s="186"/>
      <c r="Q4" s="187"/>
      <c r="R4" s="439"/>
    </row>
    <row r="5" spans="2:42" s="1" customFormat="1" ht="28.05" customHeight="1" x14ac:dyDescent="0.4">
      <c r="B5" s="6"/>
      <c r="C5" s="8"/>
      <c r="D5" s="8"/>
      <c r="E5" s="37"/>
      <c r="F5" s="38" t="s">
        <v>27</v>
      </c>
      <c r="G5" s="107">
        <f>K6</f>
        <v>0</v>
      </c>
      <c r="H5" s="10"/>
      <c r="I5" s="447"/>
      <c r="J5" s="433"/>
      <c r="K5" s="106">
        <f>IF((E5=0),IF(L11&gt;0,1,0),0)</f>
        <v>0</v>
      </c>
      <c r="L5" s="436"/>
      <c r="M5" s="53"/>
      <c r="N5" s="145" t="s">
        <v>35</v>
      </c>
      <c r="O5" s="145" t="s">
        <v>36</v>
      </c>
      <c r="P5" s="186"/>
      <c r="Q5" s="187"/>
      <c r="R5" s="439"/>
      <c r="S5" s="52"/>
      <c r="T5" s="52"/>
      <c r="U5" s="2"/>
      <c r="V5" s="2"/>
      <c r="W5" s="2"/>
      <c r="X5" s="2"/>
      <c r="Y5" s="52"/>
      <c r="Z5" s="52"/>
      <c r="AA5" s="52"/>
      <c r="AB5" s="52"/>
      <c r="AC5" s="52"/>
      <c r="AD5" s="52"/>
      <c r="AE5" s="2"/>
      <c r="AF5" s="2"/>
      <c r="AG5" s="2"/>
      <c r="AH5" s="2"/>
      <c r="AI5" s="2"/>
      <c r="AJ5" s="2"/>
    </row>
    <row r="6" spans="2:42" s="1" customFormat="1" ht="17.100000000000001" customHeight="1" thickBot="1" x14ac:dyDescent="0.35">
      <c r="B6" s="103"/>
      <c r="C6" s="104"/>
      <c r="D6" s="104"/>
      <c r="E6" s="104"/>
      <c r="F6" s="104"/>
      <c r="G6" s="104"/>
      <c r="H6" s="104"/>
      <c r="I6" s="448"/>
      <c r="J6" s="434"/>
      <c r="K6" s="106">
        <f>IF(E5&gt;0,K2+E5*K3,0)</f>
        <v>0</v>
      </c>
      <c r="L6" s="437"/>
      <c r="M6" s="56"/>
      <c r="N6" s="146"/>
      <c r="O6" s="146"/>
      <c r="P6" s="186"/>
      <c r="Q6" s="187"/>
      <c r="R6" s="440"/>
      <c r="S6" s="55"/>
      <c r="T6" s="55"/>
      <c r="Y6" s="55"/>
      <c r="Z6" s="55"/>
      <c r="AA6" s="55"/>
      <c r="AB6" s="55"/>
      <c r="AC6" s="55"/>
      <c r="AD6" s="55"/>
    </row>
    <row r="7" spans="2:42" s="1" customFormat="1" ht="21" customHeight="1" thickBot="1" x14ac:dyDescent="0.35">
      <c r="B7" s="204" t="s">
        <v>26</v>
      </c>
      <c r="C7" s="205"/>
      <c r="D7" s="205"/>
      <c r="E7" s="205"/>
      <c r="F7" s="205"/>
      <c r="G7" s="225" t="str">
        <f>G11</f>
        <v xml:space="preserve"> možno ještě rozdělit</v>
      </c>
      <c r="H7" s="17"/>
      <c r="I7" s="54">
        <f>I11</f>
        <v>0</v>
      </c>
      <c r="J7" s="108"/>
      <c r="K7" s="20">
        <f>K11</f>
        <v>0</v>
      </c>
      <c r="L7" s="19">
        <f>SUM(L8:L10)</f>
        <v>0</v>
      </c>
      <c r="M7" s="56"/>
      <c r="N7" s="147"/>
      <c r="O7" s="147">
        <f>SUM(O8:O10)</f>
        <v>0</v>
      </c>
      <c r="P7" s="117"/>
      <c r="S7" s="55"/>
      <c r="T7" s="55"/>
      <c r="Y7" s="55"/>
      <c r="Z7" s="55"/>
      <c r="AA7" s="55"/>
      <c r="AB7" s="55"/>
      <c r="AC7" s="55"/>
      <c r="AD7" s="55"/>
    </row>
    <row r="8" spans="2:42" s="1" customFormat="1" ht="45" customHeight="1" x14ac:dyDescent="0.35">
      <c r="B8" s="100" t="s">
        <v>105</v>
      </c>
      <c r="C8" s="285" t="str">
        <f>IF(Souhrn!$L$12&gt;0,"2.4","2.2")</f>
        <v>2.2</v>
      </c>
      <c r="D8" s="155">
        <v>149</v>
      </c>
      <c r="E8" s="441" t="s">
        <v>103</v>
      </c>
      <c r="F8" s="441"/>
      <c r="G8" s="441"/>
      <c r="H8" s="442"/>
      <c r="I8" s="98">
        <v>3408</v>
      </c>
      <c r="J8" s="39">
        <v>0</v>
      </c>
      <c r="K8" s="35">
        <f>J8</f>
        <v>0</v>
      </c>
      <c r="L8" s="14">
        <f>I8*K8</f>
        <v>0</v>
      </c>
      <c r="M8" s="53"/>
      <c r="N8" s="152">
        <f>K8+INT!K8</f>
        <v>0</v>
      </c>
      <c r="O8" s="153">
        <f>L8+INT!L8</f>
        <v>0</v>
      </c>
      <c r="P8" s="117">
        <f>IF(L8&gt;0,IF(LEN(R8)&lt;6,1,0),0)</f>
        <v>0</v>
      </c>
      <c r="Q8" s="12"/>
      <c r="R8" s="189"/>
      <c r="S8" s="55"/>
      <c r="T8" s="55"/>
      <c r="Y8" s="55"/>
      <c r="Z8" s="55"/>
      <c r="AA8" s="55"/>
      <c r="AB8" s="55"/>
      <c r="AC8" s="55"/>
      <c r="AD8" s="55"/>
    </row>
    <row r="9" spans="2:42" s="1" customFormat="1" ht="45" customHeight="1" x14ac:dyDescent="0.35">
      <c r="B9" s="101" t="s">
        <v>106</v>
      </c>
      <c r="C9" s="286" t="str">
        <f>IF(Souhrn!$L$12&gt;0,"2.4","2.2")</f>
        <v>2.2</v>
      </c>
      <c r="D9" s="155">
        <v>149</v>
      </c>
      <c r="E9" s="430" t="s">
        <v>55</v>
      </c>
      <c r="F9" s="430"/>
      <c r="G9" s="430"/>
      <c r="H9" s="431"/>
      <c r="I9" s="99">
        <v>8000</v>
      </c>
      <c r="J9" s="36">
        <v>0</v>
      </c>
      <c r="K9" s="35">
        <f>J9</f>
        <v>0</v>
      </c>
      <c r="L9" s="15">
        <f>I9*K9</f>
        <v>0</v>
      </c>
      <c r="M9" s="53"/>
      <c r="N9" s="152">
        <f>K9+INT!K9</f>
        <v>0</v>
      </c>
      <c r="O9" s="153">
        <f>L9+INT!L9</f>
        <v>0</v>
      </c>
      <c r="P9" s="117">
        <f>IF(L9&gt;0,IF(LEN(R9)&lt;6,1,0),0)</f>
        <v>0</v>
      </c>
      <c r="Q9" s="12"/>
      <c r="R9" s="189"/>
      <c r="S9" s="55"/>
      <c r="T9" s="55"/>
      <c r="Y9" s="55"/>
      <c r="Z9" s="55"/>
      <c r="AA9" s="55"/>
      <c r="AB9" s="55"/>
      <c r="AC9" s="55"/>
      <c r="AD9" s="55"/>
    </row>
    <row r="10" spans="2:42" s="1" customFormat="1" ht="45" customHeight="1" thickBot="1" x14ac:dyDescent="0.4">
      <c r="B10" s="250" t="s">
        <v>107</v>
      </c>
      <c r="C10" s="287" t="str">
        <f>IF(Souhrn!$L$12&gt;0,"2.4","2.3")</f>
        <v>2.3</v>
      </c>
      <c r="D10" s="157">
        <v>152</v>
      </c>
      <c r="E10" s="430" t="s">
        <v>104</v>
      </c>
      <c r="F10" s="430"/>
      <c r="G10" s="430"/>
      <c r="H10" s="431"/>
      <c r="I10" s="99">
        <v>8000</v>
      </c>
      <c r="J10" s="36">
        <v>0</v>
      </c>
      <c r="K10" s="35">
        <f>J10</f>
        <v>0</v>
      </c>
      <c r="L10" s="15">
        <f>I10*K10</f>
        <v>0</v>
      </c>
      <c r="M10" s="53"/>
      <c r="N10" s="152">
        <f>K10+INT!K10</f>
        <v>0</v>
      </c>
      <c r="O10" s="153">
        <f>L10+INT!L10</f>
        <v>0</v>
      </c>
      <c r="P10" s="117">
        <f>IF(L10&gt;0,IF(LEN(R10)&lt;6,1,0),0)</f>
        <v>0</v>
      </c>
      <c r="Q10" s="12"/>
      <c r="R10" s="189"/>
      <c r="S10" s="55"/>
      <c r="T10" s="55"/>
      <c r="Y10" s="55"/>
      <c r="Z10" s="55"/>
      <c r="AA10" s="55"/>
      <c r="AB10" s="55"/>
      <c r="AC10" s="55"/>
      <c r="AD10" s="55"/>
    </row>
    <row r="11" spans="2:42" s="1" customFormat="1" ht="19.8" thickBot="1" x14ac:dyDescent="0.4">
      <c r="B11" s="16" t="s">
        <v>26</v>
      </c>
      <c r="C11" s="17"/>
      <c r="D11" s="17"/>
      <c r="E11" s="17"/>
      <c r="F11" s="17"/>
      <c r="G11" s="225" t="str">
        <f>IF($L$7&gt;$G$5,"hodnota není v limitu"," možno ještě rozdělit")</f>
        <v xml:space="preserve"> možno ještě rozdělit</v>
      </c>
      <c r="H11" s="17"/>
      <c r="I11" s="54">
        <f>IF($L$7&gt;$G$5," ",K11 )</f>
        <v>0</v>
      </c>
      <c r="J11" s="54"/>
      <c r="K11" s="18">
        <f>G5-L11</f>
        <v>0</v>
      </c>
      <c r="L11" s="19">
        <f>L7</f>
        <v>0</v>
      </c>
      <c r="M11" s="53"/>
      <c r="N11" s="151"/>
      <c r="O11" s="151">
        <f>O7</f>
        <v>0</v>
      </c>
      <c r="P11" s="117"/>
      <c r="Q11" s="11"/>
      <c r="R11" s="11"/>
      <c r="S11" s="55"/>
      <c r="T11" s="55"/>
      <c r="Y11" s="55"/>
      <c r="Z11" s="55"/>
      <c r="AA11" s="55"/>
      <c r="AB11" s="55"/>
      <c r="AC11" s="55"/>
      <c r="AD11" s="55"/>
      <c r="AK11" s="12"/>
      <c r="AL11" s="12"/>
      <c r="AM11" s="12"/>
      <c r="AN11" s="12"/>
      <c r="AO11" s="12"/>
      <c r="AP11" s="12"/>
    </row>
    <row r="12" spans="2:42" s="12" customFormat="1" ht="28.5" hidden="1" customHeight="1" x14ac:dyDescent="0.35">
      <c r="B12" s="264"/>
      <c r="C12" s="265"/>
      <c r="D12" s="265"/>
      <c r="E12" s="266">
        <f>H12+J12</f>
        <v>0</v>
      </c>
      <c r="F12" s="266"/>
      <c r="G12" s="266"/>
      <c r="H12" s="266">
        <f>L10</f>
        <v>0</v>
      </c>
      <c r="I12" s="265"/>
      <c r="J12" s="266">
        <f>L8+L9</f>
        <v>0</v>
      </c>
      <c r="K12" s="265"/>
      <c r="L12" s="267"/>
      <c r="M12" s="56"/>
      <c r="N12" s="268"/>
      <c r="O12" s="269"/>
      <c r="P12" s="117"/>
      <c r="Q12" s="11"/>
      <c r="R12" s="11"/>
      <c r="S12" s="56"/>
      <c r="T12" s="56"/>
      <c r="Y12" s="56"/>
      <c r="Z12" s="56"/>
      <c r="AA12" s="56"/>
      <c r="AB12" s="56"/>
      <c r="AC12" s="56"/>
      <c r="AD12" s="56"/>
    </row>
    <row r="13" spans="2:42" s="12" customFormat="1" ht="28.5" hidden="1" customHeight="1" thickBot="1" x14ac:dyDescent="0.4">
      <c r="B13" s="261"/>
      <c r="C13" s="262"/>
      <c r="D13" s="262"/>
      <c r="E13" s="262"/>
      <c r="F13" s="262"/>
      <c r="G13" s="262"/>
      <c r="H13" s="262">
        <v>152</v>
      </c>
      <c r="I13" s="262"/>
      <c r="J13" s="262">
        <v>149</v>
      </c>
      <c r="K13" s="262"/>
      <c r="L13" s="263"/>
      <c r="M13" s="56"/>
      <c r="N13" s="148"/>
      <c r="O13" s="149"/>
      <c r="P13" s="117"/>
      <c r="Q13" s="11"/>
      <c r="R13" s="11"/>
      <c r="S13" s="56"/>
      <c r="T13" s="56"/>
      <c r="Y13" s="56"/>
      <c r="Z13" s="56"/>
      <c r="AA13" s="56"/>
      <c r="AB13" s="56"/>
      <c r="AC13" s="56"/>
      <c r="AD13" s="56"/>
    </row>
    <row r="14" spans="2:42" x14ac:dyDescent="0.35">
      <c r="B14" s="50"/>
      <c r="C14" s="11"/>
      <c r="D14" s="11"/>
      <c r="E14" s="11"/>
      <c r="F14" s="11"/>
      <c r="G14" s="11"/>
      <c r="H14" s="11"/>
      <c r="I14" s="11"/>
      <c r="J14" s="11"/>
      <c r="L14" s="51"/>
      <c r="Q14" s="11"/>
      <c r="R14" s="11"/>
      <c r="S14" s="55"/>
      <c r="T14" s="55"/>
      <c r="U14" s="1"/>
      <c r="V14" s="1"/>
      <c r="W14" s="1"/>
      <c r="X14" s="1"/>
      <c r="Y14" s="55"/>
      <c r="Z14" s="55"/>
      <c r="AA14" s="55"/>
      <c r="AB14" s="55"/>
      <c r="AC14" s="55"/>
      <c r="AD14" s="55"/>
      <c r="AE14" s="1"/>
      <c r="AF14" s="1"/>
      <c r="AG14" s="1"/>
      <c r="AH14" s="1"/>
    </row>
    <row r="15" spans="2:42" x14ac:dyDescent="0.35">
      <c r="B15" s="197" t="s">
        <v>69</v>
      </c>
      <c r="C15" s="11"/>
      <c r="D15" s="11"/>
      <c r="E15" s="11"/>
      <c r="F15" s="11"/>
      <c r="G15" s="11"/>
      <c r="H15" s="11"/>
      <c r="I15" s="11"/>
      <c r="J15" s="11"/>
      <c r="L15" s="51"/>
      <c r="Q15" s="11"/>
      <c r="R15" s="11"/>
      <c r="S15" s="55"/>
      <c r="T15" s="55"/>
      <c r="U15" s="1"/>
      <c r="V15" s="1"/>
      <c r="W15" s="1"/>
      <c r="X15" s="1"/>
      <c r="Y15" s="55"/>
      <c r="Z15" s="55"/>
      <c r="AA15" s="55"/>
      <c r="AB15" s="55"/>
      <c r="AC15" s="55"/>
      <c r="AD15" s="55"/>
      <c r="AE15" s="1"/>
      <c r="AF15" s="1"/>
      <c r="AG15" s="1"/>
      <c r="AH15" s="12"/>
    </row>
    <row r="16" spans="2:42" x14ac:dyDescent="0.35">
      <c r="B16" s="50"/>
      <c r="C16" s="11"/>
      <c r="D16" s="11"/>
      <c r="E16" s="11"/>
      <c r="F16" s="11"/>
      <c r="G16" s="11"/>
      <c r="H16" s="11"/>
      <c r="I16" s="11"/>
      <c r="J16" s="11"/>
      <c r="L16" s="51"/>
      <c r="Q16" s="11"/>
      <c r="R16" s="11"/>
      <c r="S16" s="55"/>
      <c r="T16" s="55"/>
      <c r="U16" s="1"/>
      <c r="V16" s="1"/>
      <c r="W16" s="1"/>
      <c r="X16" s="1"/>
      <c r="Y16" s="55"/>
      <c r="Z16" s="55"/>
      <c r="AA16" s="55"/>
      <c r="AB16" s="55"/>
      <c r="AC16" s="55"/>
      <c r="AD16" s="55"/>
      <c r="AE16" s="1"/>
      <c r="AF16" s="1"/>
      <c r="AG16" s="1"/>
    </row>
    <row r="17" spans="2:33" x14ac:dyDescent="0.35">
      <c r="B17" s="50"/>
      <c r="C17" s="11"/>
      <c r="D17" s="11"/>
      <c r="E17" s="11"/>
      <c r="F17" s="11"/>
      <c r="G17" s="11"/>
      <c r="H17" s="11"/>
      <c r="I17" s="11"/>
      <c r="J17" s="11"/>
      <c r="L17" s="51"/>
      <c r="Q17" s="11"/>
      <c r="R17" s="11"/>
      <c r="S17" s="55"/>
      <c r="T17" s="55"/>
      <c r="U17" s="1"/>
      <c r="V17" s="1"/>
      <c r="W17" s="1"/>
      <c r="X17" s="1"/>
      <c r="Y17" s="55"/>
      <c r="Z17" s="55"/>
      <c r="AA17" s="55"/>
      <c r="AB17" s="55"/>
      <c r="AC17" s="55"/>
      <c r="AD17" s="55"/>
      <c r="AE17" s="1"/>
      <c r="AF17" s="1"/>
      <c r="AG17" s="1"/>
    </row>
    <row r="18" spans="2:33" x14ac:dyDescent="0.35">
      <c r="B18" s="50"/>
      <c r="C18" s="11"/>
      <c r="D18" s="11"/>
      <c r="E18" s="11"/>
      <c r="F18" s="11"/>
      <c r="G18" s="11"/>
      <c r="H18" s="11"/>
      <c r="I18" s="11"/>
      <c r="J18" s="11"/>
      <c r="L18" s="51"/>
      <c r="Q18" s="11"/>
      <c r="R18" s="11"/>
      <c r="S18" s="55"/>
      <c r="T18" s="55"/>
      <c r="U18" s="1"/>
      <c r="V18" s="1"/>
      <c r="W18" s="1"/>
      <c r="X18" s="1"/>
      <c r="Y18" s="55"/>
      <c r="Z18" s="55"/>
      <c r="AA18" s="55"/>
      <c r="AB18" s="55"/>
      <c r="AC18" s="55"/>
      <c r="AD18" s="55"/>
      <c r="AE18" s="1"/>
      <c r="AF18" s="1"/>
      <c r="AG18" s="1"/>
    </row>
    <row r="19" spans="2:33" x14ac:dyDescent="0.35">
      <c r="B19" s="50"/>
      <c r="C19" s="11"/>
      <c r="D19" s="11"/>
      <c r="E19" s="11"/>
      <c r="F19" s="11"/>
      <c r="G19" s="11"/>
      <c r="H19" s="11"/>
      <c r="I19" s="11"/>
      <c r="J19" s="11"/>
      <c r="L19" s="51"/>
      <c r="Q19" s="11"/>
      <c r="R19" s="11"/>
      <c r="S19" s="55"/>
      <c r="T19" s="55"/>
      <c r="U19" s="1"/>
      <c r="V19" s="1"/>
      <c r="W19" s="1"/>
      <c r="X19" s="1"/>
      <c r="Y19" s="55"/>
      <c r="Z19" s="55"/>
      <c r="AA19" s="55"/>
      <c r="AB19" s="55"/>
      <c r="AC19" s="55"/>
      <c r="AD19" s="55"/>
      <c r="AE19" s="1"/>
      <c r="AF19" s="1"/>
      <c r="AG19" s="1"/>
    </row>
    <row r="20" spans="2:33" x14ac:dyDescent="0.35">
      <c r="N20" s="150"/>
      <c r="O20" s="150"/>
      <c r="Q20" s="11"/>
      <c r="R20" s="11"/>
      <c r="S20" s="55"/>
      <c r="T20" s="55"/>
      <c r="U20" s="1"/>
      <c r="V20" s="1"/>
      <c r="W20" s="1"/>
      <c r="X20" s="1"/>
      <c r="Y20" s="55"/>
      <c r="Z20" s="55"/>
      <c r="AA20" s="55"/>
      <c r="AB20" s="55"/>
      <c r="AC20" s="55"/>
      <c r="AD20" s="55"/>
      <c r="AE20" s="1"/>
      <c r="AF20" s="1"/>
      <c r="AG20" s="1"/>
    </row>
    <row r="21" spans="2:33" x14ac:dyDescent="0.35">
      <c r="S21" s="55"/>
      <c r="T21" s="55"/>
      <c r="U21" s="1"/>
      <c r="V21" s="1"/>
      <c r="W21" s="1"/>
      <c r="X21" s="1"/>
      <c r="Y21" s="55"/>
      <c r="Z21" s="55"/>
      <c r="AA21" s="55"/>
      <c r="AB21" s="55"/>
      <c r="AC21" s="55"/>
      <c r="AD21" s="55"/>
      <c r="AE21" s="1"/>
      <c r="AF21" s="1"/>
      <c r="AG21" s="1"/>
    </row>
    <row r="22" spans="2:33" x14ac:dyDescent="0.35">
      <c r="S22" s="55"/>
      <c r="T22" s="55"/>
      <c r="U22" s="1"/>
      <c r="V22" s="1"/>
      <c r="W22" s="1"/>
      <c r="X22" s="1"/>
      <c r="Y22" s="55"/>
      <c r="Z22" s="55"/>
      <c r="AA22" s="55"/>
      <c r="AB22" s="55"/>
      <c r="AC22" s="55"/>
      <c r="AD22" s="55"/>
      <c r="AE22" s="1"/>
      <c r="AF22" s="1"/>
      <c r="AG22" s="1"/>
    </row>
    <row r="23" spans="2:33" x14ac:dyDescent="0.35">
      <c r="S23" s="55"/>
      <c r="T23" s="55"/>
      <c r="U23" s="1"/>
      <c r="V23" s="1"/>
      <c r="W23" s="1"/>
      <c r="X23" s="1"/>
      <c r="Y23" s="55"/>
      <c r="Z23" s="55"/>
      <c r="AA23" s="55"/>
      <c r="AB23" s="55"/>
      <c r="AC23" s="55"/>
      <c r="AD23" s="55"/>
      <c r="AE23" s="1"/>
      <c r="AF23" s="1"/>
      <c r="AG23" s="1"/>
    </row>
    <row r="24" spans="2:33" x14ac:dyDescent="0.35">
      <c r="S24" s="55"/>
      <c r="T24" s="55"/>
      <c r="U24" s="1"/>
      <c r="V24" s="1"/>
      <c r="W24" s="1"/>
      <c r="X24" s="1"/>
      <c r="Y24" s="55"/>
      <c r="Z24" s="55"/>
      <c r="AA24" s="55"/>
      <c r="AB24" s="55"/>
      <c r="AC24" s="55"/>
      <c r="AD24" s="55"/>
      <c r="AE24" s="1"/>
      <c r="AF24" s="1"/>
      <c r="AG24" s="1"/>
    </row>
    <row r="25" spans="2:33" x14ac:dyDescent="0.35">
      <c r="S25" s="55"/>
      <c r="T25" s="55"/>
      <c r="U25" s="1"/>
      <c r="V25" s="1"/>
      <c r="W25" s="1"/>
      <c r="X25" s="1"/>
      <c r="Y25" s="55"/>
      <c r="Z25" s="55"/>
      <c r="AA25" s="55"/>
      <c r="AB25" s="55"/>
      <c r="AC25" s="55"/>
      <c r="AD25" s="55"/>
      <c r="AE25" s="1"/>
      <c r="AF25" s="1"/>
      <c r="AG25" s="1"/>
    </row>
    <row r="26" spans="2:33" x14ac:dyDescent="0.35">
      <c r="S26" s="55"/>
      <c r="T26" s="55"/>
      <c r="U26" s="1"/>
      <c r="V26" s="1"/>
      <c r="W26" s="1"/>
      <c r="X26" s="1"/>
      <c r="Y26" s="55"/>
      <c r="Z26" s="55"/>
      <c r="AA26" s="55"/>
      <c r="AB26" s="55"/>
      <c r="AC26" s="55"/>
      <c r="AD26" s="55"/>
      <c r="AE26" s="1"/>
      <c r="AF26" s="1"/>
      <c r="AG26" s="1"/>
    </row>
    <row r="27" spans="2:33" x14ac:dyDescent="0.35">
      <c r="S27" s="55"/>
      <c r="T27" s="55"/>
      <c r="U27" s="1"/>
      <c r="V27" s="1"/>
      <c r="W27" s="1"/>
      <c r="X27" s="1"/>
      <c r="Y27" s="55"/>
      <c r="Z27" s="55"/>
      <c r="AA27" s="55"/>
      <c r="AB27" s="55"/>
      <c r="AC27" s="55"/>
      <c r="AD27" s="55"/>
      <c r="AE27" s="1"/>
      <c r="AF27" s="1"/>
      <c r="AG27" s="1"/>
    </row>
    <row r="28" spans="2:33" x14ac:dyDescent="0.35">
      <c r="S28" s="55"/>
      <c r="T28" s="55"/>
      <c r="U28" s="1"/>
      <c r="V28" s="1"/>
      <c r="W28" s="1"/>
      <c r="X28" s="1"/>
      <c r="Y28" s="55"/>
      <c r="Z28" s="55"/>
      <c r="AA28" s="55"/>
      <c r="AB28" s="55"/>
      <c r="AC28" s="55"/>
      <c r="AD28" s="55"/>
      <c r="AE28" s="1"/>
      <c r="AF28" s="1"/>
      <c r="AG28" s="1"/>
    </row>
    <row r="29" spans="2:33" x14ac:dyDescent="0.35">
      <c r="S29" s="55"/>
      <c r="T29" s="55"/>
      <c r="U29" s="1"/>
      <c r="V29" s="1"/>
      <c r="W29" s="1"/>
      <c r="X29" s="1"/>
      <c r="Y29" s="55"/>
      <c r="Z29" s="55"/>
      <c r="AA29" s="55"/>
      <c r="AB29" s="55"/>
      <c r="AC29" s="55"/>
      <c r="AD29" s="55"/>
      <c r="AE29" s="1"/>
      <c r="AF29" s="1"/>
      <c r="AG29" s="1"/>
    </row>
    <row r="30" spans="2:33" x14ac:dyDescent="0.35">
      <c r="S30" s="55"/>
      <c r="T30" s="55"/>
      <c r="U30" s="1"/>
      <c r="V30" s="1"/>
      <c r="W30" s="1"/>
      <c r="X30" s="1"/>
      <c r="Y30" s="55"/>
      <c r="Z30" s="55"/>
      <c r="AA30" s="55"/>
      <c r="AB30" s="55"/>
      <c r="AC30" s="55"/>
      <c r="AD30" s="55"/>
      <c r="AE30" s="1"/>
      <c r="AF30" s="1"/>
      <c r="AG30" s="1"/>
    </row>
    <row r="31" spans="2:33" x14ac:dyDescent="0.35">
      <c r="S31" s="55"/>
      <c r="T31" s="55"/>
      <c r="U31" s="1"/>
      <c r="V31" s="1"/>
      <c r="W31" s="1"/>
      <c r="X31" s="1"/>
      <c r="Y31" s="55"/>
      <c r="Z31" s="55"/>
      <c r="AA31" s="55"/>
      <c r="AB31" s="55"/>
      <c r="AC31" s="55"/>
      <c r="AD31" s="55"/>
      <c r="AE31" s="1"/>
      <c r="AF31" s="1"/>
      <c r="AG31" s="1"/>
    </row>
    <row r="32" spans="2:33" x14ac:dyDescent="0.35">
      <c r="S32" s="55"/>
      <c r="T32" s="55"/>
      <c r="U32" s="1"/>
      <c r="V32" s="1"/>
      <c r="W32" s="1"/>
      <c r="X32" s="1"/>
      <c r="Y32" s="55"/>
      <c r="Z32" s="55"/>
      <c r="AA32" s="55"/>
      <c r="AB32" s="55"/>
      <c r="AC32" s="55"/>
      <c r="AD32" s="55"/>
      <c r="AE32" s="1"/>
      <c r="AF32" s="1"/>
      <c r="AG32" s="1"/>
    </row>
    <row r="33" spans="19:33" x14ac:dyDescent="0.35">
      <c r="S33" s="55"/>
      <c r="T33" s="55"/>
      <c r="U33" s="1"/>
      <c r="V33" s="1"/>
      <c r="W33" s="1"/>
      <c r="X33" s="1"/>
      <c r="Y33" s="55"/>
      <c r="Z33" s="55"/>
      <c r="AA33" s="55"/>
      <c r="AB33" s="55"/>
      <c r="AC33" s="55"/>
      <c r="AD33" s="55"/>
      <c r="AE33" s="1"/>
      <c r="AF33" s="1"/>
      <c r="AG33" s="1"/>
    </row>
    <row r="34" spans="19:33" x14ac:dyDescent="0.35">
      <c r="S34" s="55"/>
      <c r="T34" s="55"/>
      <c r="U34" s="1"/>
      <c r="V34" s="1"/>
      <c r="W34" s="1"/>
      <c r="X34" s="1"/>
      <c r="Y34" s="55"/>
      <c r="Z34" s="55"/>
      <c r="AA34" s="55"/>
      <c r="AB34" s="55"/>
      <c r="AC34" s="55"/>
      <c r="AD34" s="55"/>
      <c r="AE34" s="1"/>
      <c r="AF34" s="1"/>
      <c r="AG34" s="1"/>
    </row>
    <row r="35" spans="19:33" x14ac:dyDescent="0.35">
      <c r="S35" s="55"/>
      <c r="T35" s="55"/>
      <c r="U35" s="1"/>
      <c r="V35" s="1"/>
      <c r="W35" s="1"/>
      <c r="X35" s="1"/>
      <c r="Y35" s="55"/>
      <c r="Z35" s="55"/>
      <c r="AA35" s="55"/>
      <c r="AB35" s="55"/>
      <c r="AC35" s="55"/>
      <c r="AD35" s="55"/>
      <c r="AE35" s="1"/>
      <c r="AF35" s="1"/>
      <c r="AG35" s="1"/>
    </row>
    <row r="36" spans="19:33" x14ac:dyDescent="0.35">
      <c r="S36" s="55"/>
      <c r="T36" s="55"/>
      <c r="U36" s="1"/>
      <c r="V36" s="1"/>
      <c r="W36" s="1"/>
      <c r="X36" s="1"/>
      <c r="Y36" s="55"/>
      <c r="Z36" s="55"/>
      <c r="AA36" s="55"/>
      <c r="AB36" s="55"/>
      <c r="AC36" s="55"/>
      <c r="AD36" s="55"/>
      <c r="AE36" s="1"/>
      <c r="AF36" s="1"/>
      <c r="AG36" s="1"/>
    </row>
    <row r="37" spans="19:33" x14ac:dyDescent="0.35">
      <c r="S37" s="55"/>
      <c r="T37" s="55"/>
      <c r="U37" s="1"/>
      <c r="V37" s="1"/>
      <c r="W37" s="1"/>
      <c r="X37" s="1"/>
      <c r="Y37" s="55"/>
      <c r="Z37" s="55"/>
      <c r="AA37" s="55"/>
      <c r="AB37" s="55"/>
      <c r="AC37" s="55"/>
      <c r="AD37" s="55"/>
      <c r="AE37" s="1"/>
      <c r="AF37" s="1"/>
      <c r="AG37" s="1"/>
    </row>
    <row r="38" spans="19:33" x14ac:dyDescent="0.35">
      <c r="S38" s="55"/>
      <c r="T38" s="55"/>
      <c r="U38" s="1"/>
      <c r="V38" s="1"/>
      <c r="W38" s="1"/>
      <c r="X38" s="1"/>
      <c r="Y38" s="55"/>
      <c r="Z38" s="55"/>
      <c r="AA38" s="55"/>
      <c r="AB38" s="55"/>
      <c r="AC38" s="55"/>
      <c r="AD38" s="55"/>
      <c r="AE38" s="1"/>
      <c r="AF38" s="1"/>
      <c r="AG38" s="1"/>
    </row>
    <row r="39" spans="19:33" x14ac:dyDescent="0.35">
      <c r="S39" s="55"/>
      <c r="T39" s="55"/>
      <c r="U39" s="1"/>
      <c r="V39" s="1"/>
      <c r="W39" s="1"/>
      <c r="X39" s="1"/>
      <c r="Y39" s="55"/>
      <c r="Z39" s="55"/>
      <c r="AA39" s="55"/>
      <c r="AB39" s="55"/>
      <c r="AC39" s="55"/>
      <c r="AD39" s="55"/>
      <c r="AE39" s="1"/>
      <c r="AF39" s="1"/>
      <c r="AG39" s="1"/>
    </row>
    <row r="40" spans="19:33" x14ac:dyDescent="0.35">
      <c r="S40" s="55"/>
      <c r="T40" s="55"/>
      <c r="U40" s="1"/>
      <c r="V40" s="1"/>
      <c r="W40" s="1"/>
      <c r="X40" s="1"/>
      <c r="Y40" s="55"/>
      <c r="Z40" s="55"/>
      <c r="AA40" s="55"/>
      <c r="AB40" s="55"/>
      <c r="AC40" s="55"/>
      <c r="AD40" s="55"/>
      <c r="AE40" s="1"/>
      <c r="AF40" s="1"/>
      <c r="AG40" s="1"/>
    </row>
    <row r="41" spans="19:33" x14ac:dyDescent="0.35">
      <c r="S41" s="55"/>
      <c r="T41" s="55"/>
      <c r="U41" s="1"/>
      <c r="V41" s="1"/>
      <c r="W41" s="1"/>
      <c r="X41" s="1"/>
      <c r="Y41" s="55"/>
      <c r="Z41" s="55"/>
      <c r="AA41" s="55"/>
      <c r="AB41" s="55"/>
      <c r="AC41" s="55"/>
      <c r="AD41" s="55"/>
      <c r="AE41" s="1"/>
      <c r="AF41" s="1"/>
      <c r="AG41" s="1"/>
    </row>
    <row r="42" spans="19:33" x14ac:dyDescent="0.35">
      <c r="S42" s="55"/>
      <c r="T42" s="55"/>
      <c r="U42" s="1"/>
      <c r="V42" s="1"/>
      <c r="W42" s="1"/>
      <c r="X42" s="1"/>
      <c r="Y42" s="55"/>
      <c r="Z42" s="55"/>
      <c r="AA42" s="55"/>
      <c r="AB42" s="55"/>
      <c r="AC42" s="55"/>
      <c r="AD42" s="55"/>
      <c r="AE42" s="1"/>
      <c r="AF42" s="1"/>
      <c r="AG42" s="1"/>
    </row>
    <row r="43" spans="19:33" x14ac:dyDescent="0.35">
      <c r="S43" s="55"/>
      <c r="T43" s="55"/>
      <c r="U43" s="1"/>
      <c r="V43" s="1"/>
      <c r="W43" s="1"/>
      <c r="X43" s="1"/>
      <c r="Y43" s="55"/>
      <c r="Z43" s="55"/>
      <c r="AA43" s="55"/>
      <c r="AB43" s="55"/>
      <c r="AC43" s="55"/>
      <c r="AD43" s="55"/>
      <c r="AE43" s="1"/>
      <c r="AF43" s="1"/>
      <c r="AG43" s="1"/>
    </row>
    <row r="44" spans="19:33" x14ac:dyDescent="0.35">
      <c r="S44" s="55"/>
      <c r="T44" s="55"/>
      <c r="U44" s="1"/>
      <c r="V44" s="1"/>
      <c r="W44" s="1"/>
      <c r="X44" s="1"/>
      <c r="Y44" s="55"/>
      <c r="Z44" s="55"/>
      <c r="AA44" s="55"/>
      <c r="AB44" s="55"/>
      <c r="AC44" s="55"/>
      <c r="AD44" s="55"/>
      <c r="AE44" s="1"/>
      <c r="AF44" s="1"/>
      <c r="AG44" s="1"/>
    </row>
    <row r="45" spans="19:33" x14ac:dyDescent="0.35">
      <c r="S45" s="55"/>
      <c r="T45" s="55"/>
      <c r="U45" s="1"/>
      <c r="V45" s="1"/>
      <c r="W45" s="1"/>
      <c r="X45" s="1"/>
      <c r="Y45" s="55"/>
      <c r="Z45" s="55"/>
      <c r="AA45" s="55"/>
      <c r="AB45" s="55"/>
      <c r="AC45" s="55"/>
      <c r="AD45" s="55"/>
      <c r="AE45" s="1"/>
      <c r="AF45" s="1"/>
      <c r="AG45" s="1"/>
    </row>
    <row r="46" spans="19:33" x14ac:dyDescent="0.35">
      <c r="S46" s="55"/>
      <c r="T46" s="55"/>
      <c r="U46" s="1"/>
      <c r="V46" s="1"/>
      <c r="W46" s="1"/>
      <c r="X46" s="1"/>
      <c r="Y46" s="55"/>
      <c r="Z46" s="55"/>
      <c r="AA46" s="55"/>
      <c r="AB46" s="55"/>
      <c r="AC46" s="55"/>
      <c r="AD46" s="55"/>
      <c r="AE46" s="1"/>
      <c r="AF46" s="1"/>
      <c r="AG46" s="1"/>
    </row>
    <row r="47" spans="19:33" x14ac:dyDescent="0.35">
      <c r="S47" s="55"/>
      <c r="T47" s="55"/>
      <c r="U47" s="1"/>
      <c r="V47" s="1"/>
      <c r="W47" s="1"/>
      <c r="X47" s="1"/>
      <c r="Y47" s="55"/>
      <c r="Z47" s="55"/>
      <c r="AA47" s="55"/>
      <c r="AB47" s="55"/>
      <c r="AC47" s="55"/>
      <c r="AD47" s="55"/>
      <c r="AE47" s="1"/>
      <c r="AF47" s="1"/>
      <c r="AG47" s="1"/>
    </row>
    <row r="48" spans="19:33" x14ac:dyDescent="0.35">
      <c r="S48" s="55"/>
      <c r="T48" s="55"/>
      <c r="U48" s="1"/>
      <c r="V48" s="1"/>
      <c r="W48" s="1"/>
      <c r="X48" s="1"/>
      <c r="Y48" s="55"/>
      <c r="Z48" s="55"/>
      <c r="AA48" s="55"/>
      <c r="AB48" s="55"/>
      <c r="AC48" s="55"/>
      <c r="AD48" s="55"/>
      <c r="AE48" s="1"/>
      <c r="AF48" s="1"/>
      <c r="AG48" s="1"/>
    </row>
    <row r="49" spans="19:33" x14ac:dyDescent="0.35">
      <c r="S49" s="55"/>
      <c r="T49" s="55"/>
      <c r="U49" s="1"/>
      <c r="V49" s="1"/>
      <c r="W49" s="1"/>
      <c r="X49" s="1"/>
      <c r="Y49" s="55"/>
      <c r="Z49" s="55"/>
      <c r="AA49" s="55"/>
      <c r="AB49" s="55"/>
      <c r="AC49" s="55"/>
      <c r="AD49" s="55"/>
      <c r="AE49" s="1"/>
      <c r="AF49" s="1"/>
      <c r="AG49" s="1"/>
    </row>
    <row r="50" spans="19:33" x14ac:dyDescent="0.35">
      <c r="S50" s="55"/>
      <c r="T50" s="55"/>
      <c r="U50" s="1"/>
      <c r="V50" s="1"/>
      <c r="W50" s="1"/>
      <c r="X50" s="1"/>
      <c r="Y50" s="55"/>
      <c r="Z50" s="55"/>
      <c r="AA50" s="55"/>
      <c r="AB50" s="55"/>
      <c r="AC50" s="55"/>
      <c r="AD50" s="55"/>
      <c r="AE50" s="1"/>
      <c r="AF50" s="1"/>
      <c r="AG50" s="1"/>
    </row>
    <row r="51" spans="19:33" x14ac:dyDescent="0.35">
      <c r="S51" s="55"/>
      <c r="T51" s="55"/>
      <c r="U51" s="1"/>
      <c r="V51" s="1"/>
      <c r="W51" s="1"/>
      <c r="X51" s="1"/>
      <c r="Y51" s="55"/>
      <c r="Z51" s="55"/>
      <c r="AA51" s="55"/>
      <c r="AB51" s="55"/>
      <c r="AC51" s="55"/>
      <c r="AD51" s="55"/>
      <c r="AE51" s="1"/>
      <c r="AF51" s="1"/>
      <c r="AG51" s="1"/>
    </row>
    <row r="52" spans="19:33" x14ac:dyDescent="0.35">
      <c r="S52" s="55"/>
      <c r="T52" s="55"/>
      <c r="U52" s="1"/>
      <c r="V52" s="1"/>
      <c r="W52" s="1"/>
      <c r="X52" s="1"/>
      <c r="Y52" s="55"/>
      <c r="Z52" s="55"/>
      <c r="AA52" s="55"/>
      <c r="AB52" s="55"/>
      <c r="AC52" s="55"/>
      <c r="AD52" s="55"/>
      <c r="AE52" s="1"/>
      <c r="AF52" s="1"/>
      <c r="AG52" s="1"/>
    </row>
    <row r="53" spans="19:33" x14ac:dyDescent="0.35">
      <c r="S53" s="55"/>
      <c r="T53" s="55"/>
      <c r="U53" s="1"/>
      <c r="V53" s="1"/>
      <c r="W53" s="1"/>
      <c r="X53" s="1"/>
      <c r="Y53" s="55"/>
      <c r="Z53" s="55"/>
      <c r="AA53" s="55"/>
      <c r="AB53" s="55"/>
      <c r="AC53" s="55"/>
      <c r="AD53" s="55"/>
      <c r="AE53" s="1"/>
      <c r="AF53" s="1"/>
      <c r="AG53" s="1"/>
    </row>
    <row r="54" spans="19:33" x14ac:dyDescent="0.35">
      <c r="S54" s="55"/>
      <c r="T54" s="55"/>
      <c r="U54" s="1"/>
      <c r="V54" s="1"/>
      <c r="W54" s="1"/>
      <c r="X54" s="1"/>
      <c r="Y54" s="55"/>
      <c r="Z54" s="55"/>
      <c r="AA54" s="55"/>
      <c r="AB54" s="55"/>
      <c r="AC54" s="55"/>
      <c r="AD54" s="55"/>
      <c r="AE54" s="1"/>
      <c r="AF54" s="1"/>
      <c r="AG54" s="1"/>
    </row>
    <row r="55" spans="19:33" x14ac:dyDescent="0.35">
      <c r="S55" s="55"/>
      <c r="T55" s="55"/>
      <c r="U55" s="1"/>
      <c r="V55" s="1"/>
      <c r="W55" s="1"/>
      <c r="X55" s="1"/>
      <c r="Y55" s="55"/>
      <c r="Z55" s="55"/>
      <c r="AA55" s="55"/>
      <c r="AB55" s="55"/>
      <c r="AC55" s="55"/>
      <c r="AD55" s="55"/>
      <c r="AE55" s="1"/>
      <c r="AF55" s="1"/>
      <c r="AG55" s="1"/>
    </row>
    <row r="56" spans="19:33" x14ac:dyDescent="0.35">
      <c r="S56" s="55"/>
      <c r="T56" s="55"/>
      <c r="U56" s="1"/>
      <c r="V56" s="1"/>
      <c r="W56" s="1"/>
      <c r="X56" s="1"/>
      <c r="Y56" s="55"/>
      <c r="Z56" s="55"/>
      <c r="AA56" s="55"/>
      <c r="AB56" s="55"/>
      <c r="AC56" s="55"/>
      <c r="AD56" s="55"/>
      <c r="AE56" s="1"/>
      <c r="AF56" s="1"/>
      <c r="AG56" s="12"/>
    </row>
    <row r="57" spans="19:33" x14ac:dyDescent="0.35">
      <c r="S57" s="55"/>
      <c r="T57" s="55"/>
      <c r="U57" s="1"/>
      <c r="V57" s="1"/>
      <c r="W57" s="1"/>
      <c r="X57" s="1"/>
      <c r="Y57" s="55"/>
      <c r="Z57" s="55"/>
      <c r="AA57" s="55"/>
      <c r="AB57" s="55"/>
      <c r="AC57" s="55"/>
      <c r="AD57" s="55"/>
      <c r="AE57" s="1"/>
      <c r="AF57" s="1"/>
    </row>
    <row r="58" spans="19:33" x14ac:dyDescent="0.35">
      <c r="S58" s="55"/>
      <c r="T58" s="55"/>
      <c r="U58" s="1"/>
      <c r="V58" s="1"/>
      <c r="W58" s="1"/>
      <c r="X58" s="1"/>
      <c r="Y58" s="55"/>
      <c r="Z58" s="55"/>
      <c r="AA58" s="55"/>
      <c r="AB58" s="55"/>
      <c r="AC58" s="55"/>
      <c r="AD58" s="55"/>
      <c r="AE58" s="1"/>
      <c r="AF58" s="1"/>
    </row>
    <row r="59" spans="19:33" x14ac:dyDescent="0.35">
      <c r="S59" s="55"/>
      <c r="T59" s="55"/>
      <c r="U59" s="1"/>
      <c r="V59" s="1"/>
      <c r="W59" s="1"/>
      <c r="X59" s="1"/>
      <c r="Y59" s="55"/>
      <c r="Z59" s="55"/>
      <c r="AA59" s="55"/>
      <c r="AB59" s="55"/>
      <c r="AC59" s="55"/>
      <c r="AD59" s="55"/>
      <c r="AE59" s="1"/>
      <c r="AF59" s="1"/>
    </row>
    <row r="60" spans="19:33" x14ac:dyDescent="0.35">
      <c r="S60" s="56"/>
      <c r="T60" s="56"/>
      <c r="U60" s="12"/>
      <c r="V60" s="12"/>
      <c r="W60" s="12"/>
      <c r="X60" s="12"/>
      <c r="Y60" s="56"/>
      <c r="Z60" s="56"/>
      <c r="AA60" s="56"/>
      <c r="AB60" s="56"/>
      <c r="AC60" s="56"/>
      <c r="AD60" s="56"/>
      <c r="AE60" s="12"/>
      <c r="AF60" s="12"/>
    </row>
  </sheetData>
  <sheetProtection algorithmName="SHA-512" hashValue="4VyDeY6rATOa2NyFY+s9rKp0fIQ5z5FYi2G49jYIhYVlb1zxc87yjVPIU3Psjwn06iJWBSsfD7yM7EVH3dMO0A==" saltValue="MsA0qQVir1gZHq2JdbHizQ==" spinCount="100000" sheet="1" objects="1" scenarios="1" autoFilter="0"/>
  <dataConsolidate/>
  <mergeCells count="9">
    <mergeCell ref="E10:H10"/>
    <mergeCell ref="J2:J6"/>
    <mergeCell ref="L2:L6"/>
    <mergeCell ref="N2:O4"/>
    <mergeCell ref="R2:R6"/>
    <mergeCell ref="E9:H9"/>
    <mergeCell ref="E8:H8"/>
    <mergeCell ref="B3:H3"/>
    <mergeCell ref="I2:I6"/>
  </mergeCells>
  <phoneticPr fontId="51" type="noConversion"/>
  <conditionalFormatting sqref="E5">
    <cfRule type="expression" dxfId="4" priority="28">
      <formula>$K$6=1</formula>
    </cfRule>
    <cfRule type="cellIs" dxfId="3" priority="29" stopIfTrue="1" operator="lessThan">
      <formula>0</formula>
    </cfRule>
    <cfRule type="cellIs" dxfId="2" priority="30" operator="greaterThan">
      <formula>2000</formula>
    </cfRule>
  </conditionalFormatting>
  <conditionalFormatting sqref="G7:L7 G11:L11">
    <cfRule type="expression" dxfId="1" priority="6" stopIfTrue="1">
      <formula>$L$11&gt;$G$5</formula>
    </cfRule>
  </conditionalFormatting>
  <conditionalFormatting sqref="Q8:Q10">
    <cfRule type="expression" dxfId="0" priority="7">
      <formula>P8=1</formula>
    </cfRule>
  </conditionalFormatting>
  <dataValidations count="3">
    <dataValidation type="whole" allowBlank="1" showInputMessage="1" showErrorMessage="1" sqref="J8:J10" xr:uid="{00000000-0002-0000-0400-000003000000}">
      <formula1>0</formula1>
      <formula2>999999</formula2>
    </dataValidation>
    <dataValidation type="whole" allowBlank="1" showInputMessage="1" showErrorMessage="1" sqref="E5" xr:uid="{00000000-0002-0000-0400-000006000000}">
      <formula1>0</formula1>
      <formula2>10000</formula2>
    </dataValidation>
    <dataValidation type="list" allowBlank="1" showInputMessage="1" showErrorMessage="1" sqref="F5" xr:uid="{A601A03E-0A7D-4D20-9FF6-6F19A6D6BF27}">
      <formula1>"Ano,Ne"</formula1>
    </dataValidation>
  </dataValidations>
  <hyperlinks>
    <hyperlink ref="B1" location="'Úvodní strana'!A1" display="zpět na úvodní stranu" xr:uid="{00000000-0004-0000-04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workbookViewId="0"/>
  </sheetViews>
  <sheetFormatPr defaultRowHeight="14.4" x14ac:dyDescent="0.3"/>
  <sheetData>
    <row r="1" spans="1:7" x14ac:dyDescent="0.3">
      <c r="A1">
        <v>0</v>
      </c>
    </row>
    <row r="2" spans="1:7" x14ac:dyDescent="0.3">
      <c r="A2">
        <v>1</v>
      </c>
    </row>
    <row r="3" spans="1:7" x14ac:dyDescent="0.3">
      <c r="A3">
        <v>2</v>
      </c>
    </row>
    <row r="4" spans="1:7" x14ac:dyDescent="0.3">
      <c r="A4">
        <v>3</v>
      </c>
    </row>
    <row r="5" spans="1:7" x14ac:dyDescent="0.3">
      <c r="A5">
        <v>4</v>
      </c>
    </row>
    <row r="6" spans="1:7" x14ac:dyDescent="0.3">
      <c r="A6">
        <v>5</v>
      </c>
    </row>
    <row r="7" spans="1:7" x14ac:dyDescent="0.3">
      <c r="A7">
        <v>6</v>
      </c>
      <c r="G7" s="21"/>
    </row>
    <row r="8" spans="1:7" x14ac:dyDescent="0.3">
      <c r="A8">
        <v>7</v>
      </c>
      <c r="G8" s="21"/>
    </row>
    <row r="9" spans="1:7" x14ac:dyDescent="0.3">
      <c r="A9">
        <v>8</v>
      </c>
      <c r="G9" s="21"/>
    </row>
    <row r="10" spans="1:7" x14ac:dyDescent="0.3">
      <c r="A10">
        <v>9</v>
      </c>
      <c r="G10" s="21"/>
    </row>
    <row r="11" spans="1:7" x14ac:dyDescent="0.3">
      <c r="A11">
        <v>10</v>
      </c>
      <c r="G11" s="21"/>
    </row>
    <row r="12" spans="1:7" x14ac:dyDescent="0.3">
      <c r="A12">
        <v>11</v>
      </c>
    </row>
    <row r="13" spans="1:7" x14ac:dyDescent="0.3">
      <c r="A13">
        <v>12</v>
      </c>
    </row>
    <row r="14" spans="1:7" x14ac:dyDescent="0.3">
      <c r="A14">
        <v>13</v>
      </c>
    </row>
    <row r="15" spans="1:7" x14ac:dyDescent="0.3">
      <c r="A15">
        <v>14</v>
      </c>
    </row>
    <row r="16" spans="1:7" x14ac:dyDescent="0.3">
      <c r="A16">
        <v>15</v>
      </c>
    </row>
    <row r="17" spans="1:1" x14ac:dyDescent="0.3">
      <c r="A17">
        <v>16</v>
      </c>
    </row>
    <row r="18" spans="1:1" x14ac:dyDescent="0.3">
      <c r="A18">
        <v>17</v>
      </c>
    </row>
    <row r="19" spans="1:1" x14ac:dyDescent="0.3">
      <c r="A19">
        <v>18</v>
      </c>
    </row>
    <row r="20" spans="1:1" x14ac:dyDescent="0.3">
      <c r="A20">
        <v>19</v>
      </c>
    </row>
    <row r="21" spans="1:1" x14ac:dyDescent="0.3">
      <c r="A21">
        <v>20</v>
      </c>
    </row>
    <row r="22" spans="1:1" x14ac:dyDescent="0.3">
      <c r="A22">
        <v>21</v>
      </c>
    </row>
    <row r="23" spans="1:1" x14ac:dyDescent="0.3">
      <c r="A23">
        <v>22</v>
      </c>
    </row>
    <row r="24" spans="1:1" x14ac:dyDescent="0.3">
      <c r="A24">
        <v>23</v>
      </c>
    </row>
    <row r="25" spans="1:1" x14ac:dyDescent="0.3">
      <c r="A25">
        <v>24</v>
      </c>
    </row>
    <row r="26" spans="1:1" x14ac:dyDescent="0.3">
      <c r="A26">
        <v>25</v>
      </c>
    </row>
    <row r="27" spans="1:1" x14ac:dyDescent="0.3">
      <c r="A27">
        <v>26</v>
      </c>
    </row>
    <row r="28" spans="1:1" x14ac:dyDescent="0.3">
      <c r="A28">
        <v>27</v>
      </c>
    </row>
    <row r="29" spans="1:1" x14ac:dyDescent="0.3">
      <c r="A29">
        <v>28</v>
      </c>
    </row>
    <row r="30" spans="1:1" x14ac:dyDescent="0.3">
      <c r="A30">
        <v>29</v>
      </c>
    </row>
    <row r="31" spans="1:1" x14ac:dyDescent="0.3">
      <c r="A31">
        <v>30</v>
      </c>
    </row>
    <row r="32" spans="1:1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</sheetData>
  <sheetProtection algorithmName="SHA-512" hashValue="QA3U7G5evokJM014UwRRzYB/HH7lZ8tocuEh6kqIIQvrzVNKEYMFdpshp946+DDlURBgTljHIseprL0Lizg+WQ==" saltValue="RnRbmufXXtycteyENmeIBw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15OPMSMT0001-78-41508</_dlc_DocId>
    <_dlc_DocIdUrl xmlns="0104a4cd-1400-468e-be1b-c7aad71d7d5a">
      <Url>https://op.msmt.cz/_layouts/15/DocIdRedir.aspx?ID=15OPMSMT0001-78-41508</Url>
      <Description>15OPMSMT0001-78-41508</Description>
    </_dlc_DocIdUrl>
  </documentManagement>
</p:properties>
</file>

<file path=customXml/itemProps1.xml><?xml version="1.0" encoding="utf-8"?>
<ds:datastoreItem xmlns:ds="http://schemas.openxmlformats.org/officeDocument/2006/customXml" ds:itemID="{5849B62A-BFFC-47D5-A7C1-F580BB848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6C8507-BCC9-4E6E-BD00-00A048FE828A}">
  <ds:schemaRefs>
    <ds:schemaRef ds:uri="0104a4cd-1400-468e-be1b-c7aad71d7d5a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Úvodní strana</vt:lpstr>
      <vt:lpstr>Souhrn</vt:lpstr>
      <vt:lpstr>SŠ</vt:lpstr>
      <vt:lpstr>VOŠ</vt:lpstr>
      <vt:lpstr>INT</vt:lpstr>
      <vt:lpstr>DM</vt:lpstr>
      <vt:lpstr>data</vt:lpstr>
      <vt:lpstr>'Úvodní strana'!Oblast_tisku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KALKULAČKA_OPJAK</dc:title>
  <dc:creator>Soběslavská Jana</dc:creator>
  <cp:keywords>OPJAK</cp:keywords>
  <dc:description/>
  <cp:lastModifiedBy>Janoušek Petr</cp:lastModifiedBy>
  <cp:lastPrinted>2024-09-20T13:09:07Z</cp:lastPrinted>
  <dcterms:created xsi:type="dcterms:W3CDTF">2016-02-29T09:42:03Z</dcterms:created>
  <dcterms:modified xsi:type="dcterms:W3CDTF">2024-09-25T11:18:45Z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d65e7ef5-9b9f-48a3-8184-8f0febc4acac</vt:lpwstr>
  </property>
</Properties>
</file>